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yamihs\Desktop\Thesis\Blending Chapter\From James 7.8.2016\"/>
    </mc:Choice>
  </mc:AlternateContent>
  <bookViews>
    <workbookView xWindow="0" yWindow="0" windowWidth="20490" windowHeight="7755"/>
  </bookViews>
  <sheets>
    <sheet name="Dat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4" i="1"/>
  <c r="I38" i="1"/>
  <c r="I42" i="1"/>
  <c r="H30" i="1"/>
  <c r="H34" i="1"/>
  <c r="H38" i="1"/>
  <c r="H42" i="1"/>
  <c r="I26" i="1"/>
  <c r="H26" i="1"/>
  <c r="G30" i="1"/>
  <c r="G34" i="1"/>
  <c r="G38" i="1"/>
  <c r="G42" i="1"/>
  <c r="F30" i="1"/>
  <c r="F34" i="1"/>
  <c r="F38" i="1"/>
  <c r="F42" i="1"/>
  <c r="G26" i="1"/>
  <c r="F26" i="1"/>
  <c r="H22" i="1"/>
  <c r="G22" i="1"/>
  <c r="H18" i="1"/>
  <c r="G18" i="1"/>
  <c r="H14" i="1"/>
  <c r="G14" i="1"/>
  <c r="H10" i="1"/>
  <c r="G10" i="1"/>
  <c r="H6" i="1"/>
  <c r="G6" i="1"/>
  <c r="P10" i="1"/>
  <c r="R10" i="1"/>
  <c r="P6" i="1"/>
  <c r="R6" i="1"/>
  <c r="P22" i="1"/>
  <c r="R22" i="1"/>
  <c r="P18" i="1"/>
  <c r="R18" i="1"/>
  <c r="P14" i="1"/>
  <c r="R14" i="1"/>
  <c r="Y22" i="1"/>
  <c r="Y18" i="1"/>
  <c r="Y14" i="1"/>
  <c r="Y10" i="1"/>
  <c r="Y6" i="1"/>
  <c r="S22" i="1"/>
  <c r="S18" i="1"/>
  <c r="S14" i="1"/>
  <c r="S10" i="1"/>
  <c r="S6" i="1"/>
  <c r="N22" i="1"/>
  <c r="O22" i="1"/>
  <c r="N18" i="1"/>
  <c r="O18" i="1"/>
  <c r="N14" i="1"/>
  <c r="O14" i="1"/>
  <c r="N10" i="1"/>
  <c r="O10" i="1"/>
  <c r="N6" i="1"/>
  <c r="O6" i="1"/>
  <c r="K22" i="1"/>
  <c r="K18" i="1"/>
  <c r="K14" i="1"/>
  <c r="K10" i="1"/>
  <c r="K6" i="1"/>
  <c r="U6" i="1"/>
  <c r="V6" i="1"/>
  <c r="W6" i="1"/>
  <c r="L6" i="1"/>
  <c r="M6" i="1"/>
  <c r="Z6" i="1"/>
  <c r="AA6" i="1"/>
  <c r="AB6" i="1"/>
  <c r="U22" i="1"/>
  <c r="V22" i="1"/>
  <c r="W22" i="1"/>
  <c r="L22" i="1"/>
  <c r="M22" i="1"/>
  <c r="Z22" i="1"/>
  <c r="AA22" i="1"/>
  <c r="AB22" i="1"/>
  <c r="U14" i="1"/>
  <c r="V14" i="1"/>
  <c r="W14" i="1"/>
  <c r="L14" i="1"/>
  <c r="M14" i="1"/>
  <c r="U10" i="1"/>
  <c r="V10" i="1"/>
  <c r="W10" i="1"/>
  <c r="L10" i="1"/>
  <c r="M10" i="1"/>
  <c r="Z10" i="1"/>
  <c r="AA10" i="1"/>
  <c r="AB10" i="1"/>
  <c r="U18" i="1"/>
  <c r="V18" i="1"/>
  <c r="W18" i="1"/>
  <c r="L18" i="1"/>
  <c r="M18" i="1"/>
  <c r="Z18" i="1"/>
  <c r="AA18" i="1"/>
  <c r="AB18" i="1"/>
  <c r="Z14" i="1"/>
  <c r="AA14" i="1"/>
  <c r="AB14" i="1"/>
</calcChain>
</file>

<file path=xl/sharedStrings.xml><?xml version="1.0" encoding="utf-8"?>
<sst xmlns="http://schemas.openxmlformats.org/spreadsheetml/2006/main" count="134" uniqueCount="70">
  <si>
    <t>Sample</t>
  </si>
  <si>
    <t>Image</t>
  </si>
  <si>
    <t>nm</t>
  </si>
  <si>
    <t>um</t>
  </si>
  <si>
    <t>53</t>
  </si>
  <si>
    <t>Particle description</t>
  </si>
  <si>
    <t>Cohesive MCC</t>
  </si>
  <si>
    <t>2</t>
  </si>
  <si>
    <t>3</t>
  </si>
  <si>
    <t>4</t>
  </si>
  <si>
    <t>5</t>
  </si>
  <si>
    <t>6</t>
  </si>
  <si>
    <t>7</t>
  </si>
  <si>
    <t>8</t>
  </si>
  <si>
    <t>9</t>
  </si>
  <si>
    <t>Non-sieved starch</t>
  </si>
  <si>
    <t>12</t>
  </si>
  <si>
    <t>Cohesive starch</t>
  </si>
  <si>
    <t>Non-sieved pregelatinised starch</t>
  </si>
  <si>
    <t>80</t>
  </si>
  <si>
    <t>50</t>
  </si>
  <si>
    <t>Cohesive pregelatinised starch</t>
  </si>
  <si>
    <t>Sa</t>
  </si>
  <si>
    <t>Sq</t>
  </si>
  <si>
    <t>Sy</t>
  </si>
  <si>
    <t>sigma</t>
  </si>
  <si>
    <t>R</t>
  </si>
  <si>
    <t>m</t>
  </si>
  <si>
    <t>E_c</t>
  </si>
  <si>
    <t>Pa</t>
  </si>
  <si>
    <t>gamma</t>
  </si>
  <si>
    <t>J/m2</t>
  </si>
  <si>
    <t>Area</t>
  </si>
  <si>
    <t>N</t>
  </si>
  <si>
    <t>m2</t>
  </si>
  <si>
    <t>J</t>
  </si>
  <si>
    <t>kg/m3</t>
  </si>
  <si>
    <t>kg</t>
  </si>
  <si>
    <t>m3</t>
  </si>
  <si>
    <t>volume</t>
  </si>
  <si>
    <t>mass</t>
  </si>
  <si>
    <t>weight</t>
  </si>
  <si>
    <t>Particle</t>
  </si>
  <si>
    <t>density</t>
  </si>
  <si>
    <t>diameter</t>
  </si>
  <si>
    <t>radius</t>
  </si>
  <si>
    <t>Average</t>
  </si>
  <si>
    <t>roughness</t>
  </si>
  <si>
    <t>RMS</t>
  </si>
  <si>
    <t>P2V</t>
  </si>
  <si>
    <t>L</t>
  </si>
  <si>
    <t>Normal load</t>
  </si>
  <si>
    <t>A_r</t>
  </si>
  <si>
    <t>Adhesion</t>
  </si>
  <si>
    <t>energy</t>
  </si>
  <si>
    <t>rho</t>
  </si>
  <si>
    <t>V</t>
  </si>
  <si>
    <t>W</t>
  </si>
  <si>
    <t xml:space="preserve">Young's </t>
  </si>
  <si>
    <t>modulus</t>
  </si>
  <si>
    <t>E1</t>
  </si>
  <si>
    <t>Poisson's</t>
  </si>
  <si>
    <t>ratio</t>
  </si>
  <si>
    <t>nu1</t>
  </si>
  <si>
    <t>Composite</t>
  </si>
  <si>
    <t>Surface</t>
  </si>
  <si>
    <t>R*</t>
  </si>
  <si>
    <t>aJ</t>
  </si>
  <si>
    <t>Mean</t>
  </si>
  <si>
    <t>St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</si>
</sst>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E+00"/>
    <numFmt numFmtId="165" formatCode="#,##0.000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X1" workbookViewId="0">
      <pane xSplit="4740" activePane="topRight"/>
      <selection pane="topRight" activeCell="H15" sqref="H15"/>
    </sheetView>
  </sheetViews>
  <sheetFormatPr defaultColWidth="10.7109375" defaultRowHeight="12.75" x14ac:dyDescent="0.2"/>
  <cols>
    <col min="1" max="1" width="10.7109375" style="1"/>
    <col min="2" max="2" width="30.7109375" style="1" customWidth="1"/>
    <col min="3" max="3" width="10.7109375" style="1"/>
    <col min="4" max="9" width="10.7109375" style="2"/>
    <col min="10" max="10" width="10.7109375" style="1" customWidth="1"/>
    <col min="11" max="12" width="10.7109375" style="3" customWidth="1"/>
    <col min="13" max="14" width="10.7109375" style="2"/>
    <col min="15" max="17" width="10.7109375" style="2" customWidth="1"/>
    <col min="18" max="18" width="11" style="2" bestFit="1" customWidth="1"/>
    <col min="19" max="20" width="10.7109375" style="2"/>
    <col min="21" max="23" width="10.7109375" style="2" customWidth="1"/>
    <col min="24" max="27" width="10.7109375" style="2"/>
    <col min="28" max="28" width="10.7109375" style="10"/>
    <col min="29" max="16384" width="10.7109375" style="2"/>
  </cols>
  <sheetData>
    <row r="1" spans="1:28" x14ac:dyDescent="0.2">
      <c r="A1" s="1" t="s">
        <v>0</v>
      </c>
      <c r="B1" s="1" t="s">
        <v>5</v>
      </c>
      <c r="C1" s="1" t="s">
        <v>1</v>
      </c>
      <c r="D1" s="2" t="s">
        <v>46</v>
      </c>
      <c r="E1" s="2" t="s">
        <v>48</v>
      </c>
      <c r="F1" s="2" t="s">
        <v>49</v>
      </c>
      <c r="G1" s="2" t="s">
        <v>68</v>
      </c>
      <c r="H1" s="2" t="s">
        <v>69</v>
      </c>
      <c r="J1" s="2" t="s">
        <v>42</v>
      </c>
      <c r="K1" s="2" t="s">
        <v>42</v>
      </c>
      <c r="L1" s="2" t="s">
        <v>42</v>
      </c>
      <c r="M1" s="2" t="s">
        <v>64</v>
      </c>
      <c r="P1" s="2" t="s">
        <v>58</v>
      </c>
      <c r="Q1" s="2" t="s">
        <v>61</v>
      </c>
      <c r="R1" s="2" t="s">
        <v>64</v>
      </c>
      <c r="S1" s="2" t="s">
        <v>65</v>
      </c>
      <c r="T1" s="2" t="s">
        <v>42</v>
      </c>
      <c r="U1" s="2" t="s">
        <v>42</v>
      </c>
      <c r="V1" s="2" t="s">
        <v>42</v>
      </c>
      <c r="W1" s="2" t="s">
        <v>42</v>
      </c>
      <c r="Y1" s="2" t="s">
        <v>51</v>
      </c>
      <c r="Z1" s="2" t="s">
        <v>32</v>
      </c>
      <c r="AA1" s="2" t="s">
        <v>53</v>
      </c>
      <c r="AB1" s="10" t="s">
        <v>53</v>
      </c>
    </row>
    <row r="2" spans="1:28" x14ac:dyDescent="0.2">
      <c r="D2" s="2" t="s">
        <v>47</v>
      </c>
      <c r="E2" s="2" t="s">
        <v>47</v>
      </c>
      <c r="F2" s="2" t="s">
        <v>47</v>
      </c>
      <c r="G2" s="2" t="s">
        <v>48</v>
      </c>
      <c r="H2" s="2" t="s">
        <v>48</v>
      </c>
      <c r="J2" s="1" t="s">
        <v>44</v>
      </c>
      <c r="K2" s="3" t="s">
        <v>45</v>
      </c>
      <c r="L2" s="3" t="s">
        <v>45</v>
      </c>
      <c r="M2" s="3" t="s">
        <v>45</v>
      </c>
      <c r="P2" s="2" t="s">
        <v>59</v>
      </c>
      <c r="Q2" s="2" t="s">
        <v>62</v>
      </c>
      <c r="R2" s="2" t="s">
        <v>59</v>
      </c>
      <c r="S2" s="2" t="s">
        <v>54</v>
      </c>
      <c r="T2" s="2" t="s">
        <v>43</v>
      </c>
      <c r="U2" s="2" t="s">
        <v>39</v>
      </c>
      <c r="V2" s="2" t="s">
        <v>40</v>
      </c>
      <c r="W2" s="2" t="s">
        <v>41</v>
      </c>
      <c r="AA2" s="2" t="s">
        <v>54</v>
      </c>
      <c r="AB2" s="10" t="s">
        <v>54</v>
      </c>
    </row>
    <row r="3" spans="1:28" x14ac:dyDescent="0.2">
      <c r="D3" s="2" t="s">
        <v>22</v>
      </c>
      <c r="E3" s="2" t="s">
        <v>23</v>
      </c>
      <c r="F3" s="2" t="s">
        <v>24</v>
      </c>
      <c r="L3" s="2" t="s">
        <v>26</v>
      </c>
      <c r="M3" s="2" t="s">
        <v>66</v>
      </c>
      <c r="N3" s="2" t="s">
        <v>25</v>
      </c>
      <c r="O3" s="2" t="s">
        <v>25</v>
      </c>
      <c r="P3" s="2" t="s">
        <v>60</v>
      </c>
      <c r="Q3" s="2" t="s">
        <v>63</v>
      </c>
      <c r="R3" s="2" t="s">
        <v>28</v>
      </c>
      <c r="S3" s="2" t="s">
        <v>30</v>
      </c>
      <c r="T3" s="2" t="s">
        <v>55</v>
      </c>
      <c r="U3" s="2" t="s">
        <v>56</v>
      </c>
      <c r="V3" s="2" t="s">
        <v>27</v>
      </c>
      <c r="Y3" s="2" t="s">
        <v>50</v>
      </c>
      <c r="Z3" s="2" t="s">
        <v>52</v>
      </c>
      <c r="AA3" s="2" t="s">
        <v>57</v>
      </c>
      <c r="AB3" s="10" t="s">
        <v>57</v>
      </c>
    </row>
    <row r="4" spans="1:28" x14ac:dyDescent="0.2"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J4" s="1" t="s">
        <v>3</v>
      </c>
      <c r="K4" s="3" t="s">
        <v>3</v>
      </c>
      <c r="L4" s="2" t="s">
        <v>27</v>
      </c>
      <c r="M4" s="2" t="s">
        <v>27</v>
      </c>
      <c r="N4" s="2" t="s">
        <v>2</v>
      </c>
      <c r="O4" s="2" t="s">
        <v>27</v>
      </c>
      <c r="P4" s="2" t="s">
        <v>29</v>
      </c>
      <c r="R4" s="2" t="s">
        <v>29</v>
      </c>
      <c r="S4" s="2" t="s">
        <v>31</v>
      </c>
      <c r="T4" s="2" t="s">
        <v>36</v>
      </c>
      <c r="U4" s="2" t="s">
        <v>38</v>
      </c>
      <c r="V4" s="2" t="s">
        <v>37</v>
      </c>
      <c r="W4" s="2" t="s">
        <v>33</v>
      </c>
      <c r="Y4" s="2" t="s">
        <v>33</v>
      </c>
      <c r="Z4" s="2" t="s">
        <v>34</v>
      </c>
      <c r="AA4" s="2" t="s">
        <v>35</v>
      </c>
      <c r="AB4" s="10" t="s">
        <v>67</v>
      </c>
    </row>
    <row r="5" spans="1:28" s="5" customFormat="1" x14ac:dyDescent="0.2">
      <c r="A5" s="4"/>
      <c r="B5" s="4"/>
      <c r="C5" s="4"/>
      <c r="J5" s="4"/>
      <c r="K5" s="6"/>
      <c r="L5" s="6"/>
      <c r="AB5" s="11"/>
    </row>
    <row r="6" spans="1:28" x14ac:dyDescent="0.2">
      <c r="A6" s="1">
        <v>1</v>
      </c>
      <c r="B6" s="1" t="s">
        <v>6</v>
      </c>
      <c r="C6" s="1">
        <v>1</v>
      </c>
      <c r="D6" s="7">
        <v>811</v>
      </c>
      <c r="E6" s="7">
        <v>1028</v>
      </c>
      <c r="F6" s="7">
        <v>8973</v>
      </c>
      <c r="G6" s="7">
        <f>AVERAGE(E6:E8)</f>
        <v>1230</v>
      </c>
      <c r="H6" s="7">
        <f>STDEV(E6:E8)</f>
        <v>215.00697663099214</v>
      </c>
      <c r="I6" s="7"/>
      <c r="J6" s="1" t="s">
        <v>4</v>
      </c>
      <c r="K6" s="1">
        <f>J6/2</f>
        <v>26.5</v>
      </c>
      <c r="L6" s="8">
        <f>K6*(0.000001)</f>
        <v>2.65E-5</v>
      </c>
      <c r="M6" s="8">
        <f>1/((1/L6)+(1/L6))</f>
        <v>1.325E-5</v>
      </c>
      <c r="N6" s="7">
        <f>SQRT(((AVERAGE(E6:E8))^2)+((AVERAGE(E6:E8))^2))</f>
        <v>1739.4826817189069</v>
      </c>
      <c r="O6" s="8">
        <f>N6*(0.000000001)</f>
        <v>1.7394826817189069E-6</v>
      </c>
      <c r="P6" s="8">
        <f>25*(1000000000)</f>
        <v>25000000000</v>
      </c>
      <c r="Q6" s="12">
        <v>0.3</v>
      </c>
      <c r="R6" s="8">
        <f>1/(((1-(Q6^2))/P6)+((1-(Q6^2))/P6))</f>
        <v>13736263736.263737</v>
      </c>
      <c r="S6" s="8">
        <f>40*(0.001)</f>
        <v>0.04</v>
      </c>
      <c r="T6" s="7">
        <v>1940</v>
      </c>
      <c r="U6" s="8">
        <f>(4/3)*PI()*((K6*(0.000001))^3)</f>
        <v>7.7951814914747934E-14</v>
      </c>
      <c r="V6" s="8">
        <f>U6*T6</f>
        <v>1.5122652093461099E-10</v>
      </c>
      <c r="W6" s="8">
        <f>V6*9.81</f>
        <v>1.4835321703685339E-9</v>
      </c>
      <c r="Y6" s="8">
        <f>0.000001</f>
        <v>9.9999999999999995E-7</v>
      </c>
      <c r="Z6" s="8">
        <f>(((PI()*M6)/O6)^0.5)*(Y6/R6)</f>
        <v>3.5612642510585442E-16</v>
      </c>
      <c r="AA6" s="2">
        <f>(2*S6*Z6)</f>
        <v>2.8490114008468352E-17</v>
      </c>
      <c r="AB6" s="13">
        <f>AA6*(1000000000000000000)</f>
        <v>28.490114008468353</v>
      </c>
    </row>
    <row r="7" spans="1:28" x14ac:dyDescent="0.2">
      <c r="C7" s="1" t="s">
        <v>10</v>
      </c>
      <c r="D7" s="7">
        <v>883</v>
      </c>
      <c r="E7" s="7">
        <v>1456</v>
      </c>
      <c r="F7" s="7">
        <v>9191</v>
      </c>
      <c r="G7" s="7"/>
      <c r="H7" s="7"/>
      <c r="I7" s="7"/>
      <c r="L7" s="8"/>
      <c r="M7" s="8"/>
      <c r="AB7" s="13"/>
    </row>
    <row r="8" spans="1:28" x14ac:dyDescent="0.2">
      <c r="C8" s="1" t="s">
        <v>13</v>
      </c>
      <c r="D8" s="7">
        <v>930</v>
      </c>
      <c r="E8" s="7">
        <v>1206</v>
      </c>
      <c r="F8" s="7">
        <v>10647</v>
      </c>
      <c r="G8" s="7"/>
      <c r="H8" s="7"/>
      <c r="I8" s="7"/>
      <c r="L8" s="8"/>
      <c r="M8" s="8"/>
      <c r="AB8" s="13"/>
    </row>
    <row r="9" spans="1:28" s="5" customFormat="1" x14ac:dyDescent="0.2">
      <c r="A9" s="4"/>
      <c r="B9" s="4"/>
      <c r="C9" s="4"/>
      <c r="J9" s="4"/>
      <c r="K9" s="6"/>
      <c r="L9" s="9"/>
      <c r="M9" s="9"/>
      <c r="AB9" s="14"/>
    </row>
    <row r="10" spans="1:28" x14ac:dyDescent="0.2">
      <c r="A10" s="1" t="s">
        <v>7</v>
      </c>
      <c r="B10" s="1" t="s">
        <v>15</v>
      </c>
      <c r="C10" s="1" t="s">
        <v>10</v>
      </c>
      <c r="D10" s="7">
        <v>127</v>
      </c>
      <c r="E10" s="7">
        <v>169</v>
      </c>
      <c r="F10" s="7">
        <v>1466</v>
      </c>
      <c r="G10" s="7">
        <f>AVERAGE(E10:E12)</f>
        <v>168.33333333333334</v>
      </c>
      <c r="H10" s="7">
        <f>STDEV(E10:E12)</f>
        <v>60.002777713480363</v>
      </c>
      <c r="I10" s="7"/>
      <c r="J10" s="1" t="s">
        <v>16</v>
      </c>
      <c r="K10" s="1">
        <f>J10/2</f>
        <v>6</v>
      </c>
      <c r="L10" s="8">
        <f>K10*(0.000001)</f>
        <v>6.0000000000000002E-6</v>
      </c>
      <c r="M10" s="8">
        <f>1/((1/L10)+(1/L10))</f>
        <v>3.0000000000000001E-6</v>
      </c>
      <c r="N10" s="7">
        <f>SQRT(((AVERAGE(E10:E12))^2)+((AVERAGE(E10:E12))^2))</f>
        <v>238.05928299947101</v>
      </c>
      <c r="O10" s="8">
        <f>N10*(0.000000001)</f>
        <v>2.3805928299947102E-7</v>
      </c>
      <c r="P10" s="8">
        <f>8*(1000000000)</f>
        <v>8000000000</v>
      </c>
      <c r="Q10" s="12">
        <v>0.3</v>
      </c>
      <c r="R10" s="8">
        <f>1/(((1-(Q10^2))/P10)+((1-(Q10^2))/P10))</f>
        <v>4395604395.6043949</v>
      </c>
      <c r="S10" s="8">
        <f>40*(0.001)</f>
        <v>0.04</v>
      </c>
      <c r="T10" s="7">
        <v>1480</v>
      </c>
      <c r="U10" s="8">
        <f>(4/3)*PI()*((K10*(0.000001))^3)</f>
        <v>9.0477868423386058E-16</v>
      </c>
      <c r="V10" s="8">
        <f>U10*T10</f>
        <v>1.3390724526661136E-12</v>
      </c>
      <c r="W10" s="8">
        <f>V10*9.81</f>
        <v>1.3136300760654576E-11</v>
      </c>
      <c r="Y10" s="8">
        <f>0.000001</f>
        <v>9.9999999999999995E-7</v>
      </c>
      <c r="Z10" s="8">
        <f>(((PI()*M10)/O10)^0.5)*(Y10/R10)</f>
        <v>1.4314441370302056E-15</v>
      </c>
      <c r="AA10" s="2">
        <f>(2*S10*Z10)</f>
        <v>1.1451553096241644E-16</v>
      </c>
      <c r="AB10" s="13">
        <f>AA10*(1000000000000000000)</f>
        <v>114.51553096241645</v>
      </c>
    </row>
    <row r="11" spans="1:28" x14ac:dyDescent="0.2">
      <c r="C11" s="1" t="s">
        <v>12</v>
      </c>
      <c r="D11" s="7">
        <v>164</v>
      </c>
      <c r="E11" s="7">
        <v>228</v>
      </c>
      <c r="F11" s="7">
        <v>3053</v>
      </c>
      <c r="G11" s="7"/>
      <c r="H11" s="7"/>
      <c r="I11" s="7"/>
      <c r="L11" s="8"/>
      <c r="M11" s="8"/>
      <c r="AB11" s="13"/>
    </row>
    <row r="12" spans="1:28" x14ac:dyDescent="0.2">
      <c r="C12" s="1" t="s">
        <v>14</v>
      </c>
      <c r="D12" s="7">
        <v>88</v>
      </c>
      <c r="E12" s="7">
        <v>108</v>
      </c>
      <c r="F12" s="7">
        <v>582</v>
      </c>
      <c r="G12" s="7"/>
      <c r="H12" s="7"/>
      <c r="I12" s="7"/>
      <c r="L12" s="8"/>
      <c r="M12" s="8"/>
      <c r="AB12" s="13"/>
    </row>
    <row r="13" spans="1:28" s="5" customFormat="1" x14ac:dyDescent="0.2">
      <c r="A13" s="4"/>
      <c r="B13" s="4"/>
      <c r="C13" s="4"/>
      <c r="J13" s="4"/>
      <c r="K13" s="6"/>
      <c r="L13" s="9"/>
      <c r="M13" s="9"/>
      <c r="AB13" s="14"/>
    </row>
    <row r="14" spans="1:28" x14ac:dyDescent="0.2">
      <c r="A14" s="1" t="s">
        <v>8</v>
      </c>
      <c r="B14" s="1" t="s">
        <v>17</v>
      </c>
      <c r="C14" s="1" t="s">
        <v>9</v>
      </c>
      <c r="D14" s="7">
        <v>98</v>
      </c>
      <c r="E14" s="7">
        <v>139</v>
      </c>
      <c r="F14" s="7">
        <v>873</v>
      </c>
      <c r="G14" s="7">
        <f>AVERAGE(E14:E16)</f>
        <v>109.33333333333333</v>
      </c>
      <c r="H14" s="7">
        <f>STDEV(E14:E16)</f>
        <v>46.285346853332882</v>
      </c>
      <c r="I14" s="7"/>
      <c r="J14" s="1" t="s">
        <v>12</v>
      </c>
      <c r="K14" s="1">
        <f>J14/2</f>
        <v>3.5</v>
      </c>
      <c r="L14" s="8">
        <f>K14*(0.000001)</f>
        <v>3.4999999999999999E-6</v>
      </c>
      <c r="M14" s="8">
        <f>1/((1/L14)+(1/L14))</f>
        <v>1.7499999999999998E-6</v>
      </c>
      <c r="N14" s="7">
        <f>SQRT(((AVERAGE(E14:E16))^2)+((AVERAGE(E14:E16))^2))</f>
        <v>154.62068281945838</v>
      </c>
      <c r="O14" s="8">
        <f>N14*(0.000000001)</f>
        <v>1.546206828194584E-7</v>
      </c>
      <c r="P14" s="8">
        <f>8*(1000000000)</f>
        <v>8000000000</v>
      </c>
      <c r="Q14" s="12">
        <v>0.3</v>
      </c>
      <c r="R14" s="8">
        <f>1/(((1-(Q14^2))/P14)+((1-(Q14^2))/P14))</f>
        <v>4395604395.6043949</v>
      </c>
      <c r="S14" s="8">
        <f>40*(0.001)</f>
        <v>0.04</v>
      </c>
      <c r="T14" s="7">
        <v>1490</v>
      </c>
      <c r="U14" s="8">
        <f>(4/3)*PI()*((K14*(0.000001))^3)</f>
        <v>1.795943800302165E-16</v>
      </c>
      <c r="V14" s="8">
        <f>U14*T14</f>
        <v>2.6759562624502258E-13</v>
      </c>
      <c r="W14" s="8">
        <f>V14*9.81</f>
        <v>2.6251130934636718E-12</v>
      </c>
      <c r="Y14" s="8">
        <f>0.000001</f>
        <v>9.9999999999999995E-7</v>
      </c>
      <c r="Z14" s="8">
        <f>(((PI()*M14)/O14)^0.5)*(Y14/R14)</f>
        <v>1.3565679998988468E-15</v>
      </c>
      <c r="AA14" s="2">
        <f>(2*S14*Z14)</f>
        <v>1.0852543999190775E-16</v>
      </c>
      <c r="AB14" s="13">
        <f>AA14*(1000000000000000000)</f>
        <v>108.52543999190775</v>
      </c>
    </row>
    <row r="15" spans="1:28" x14ac:dyDescent="0.2">
      <c r="C15" s="1" t="s">
        <v>10</v>
      </c>
      <c r="D15" s="7">
        <v>103</v>
      </c>
      <c r="E15" s="7">
        <v>133</v>
      </c>
      <c r="F15" s="7">
        <v>819</v>
      </c>
      <c r="G15" s="7"/>
      <c r="H15" s="7"/>
      <c r="I15" s="7"/>
      <c r="L15" s="8"/>
      <c r="M15" s="8"/>
      <c r="AB15" s="13"/>
    </row>
    <row r="16" spans="1:28" x14ac:dyDescent="0.2">
      <c r="C16" s="1" t="s">
        <v>11</v>
      </c>
      <c r="D16" s="7">
        <v>42</v>
      </c>
      <c r="E16" s="7">
        <v>56</v>
      </c>
      <c r="F16" s="7">
        <v>416</v>
      </c>
      <c r="G16" s="7"/>
      <c r="H16" s="7"/>
      <c r="I16" s="7"/>
      <c r="L16" s="8"/>
      <c r="M16" s="8"/>
      <c r="AB16" s="13"/>
    </row>
    <row r="17" spans="1:28" s="5" customFormat="1" x14ac:dyDescent="0.2">
      <c r="A17" s="4"/>
      <c r="B17" s="4"/>
      <c r="C17" s="4"/>
      <c r="J17" s="4"/>
      <c r="K17" s="6"/>
      <c r="L17" s="9"/>
      <c r="M17" s="9"/>
      <c r="AB17" s="14"/>
    </row>
    <row r="18" spans="1:28" x14ac:dyDescent="0.2">
      <c r="A18" s="1" t="s">
        <v>9</v>
      </c>
      <c r="B18" s="1" t="s">
        <v>18</v>
      </c>
      <c r="C18" s="1" t="s">
        <v>10</v>
      </c>
      <c r="D18" s="7">
        <v>119</v>
      </c>
      <c r="E18" s="7">
        <v>157</v>
      </c>
      <c r="F18" s="7">
        <v>1660</v>
      </c>
      <c r="G18" s="7">
        <f>AVERAGE(E18:E20)</f>
        <v>232.66666666666666</v>
      </c>
      <c r="H18" s="7">
        <f>STDEV(E18:E20)</f>
        <v>79.776771890903987</v>
      </c>
      <c r="I18" s="7"/>
      <c r="J18" s="1" t="s">
        <v>19</v>
      </c>
      <c r="K18" s="1">
        <f>J18/2</f>
        <v>40</v>
      </c>
      <c r="L18" s="8">
        <f>K18*(0.000001)</f>
        <v>3.9999999999999996E-5</v>
      </c>
      <c r="M18" s="8">
        <f>1/((1/L18)+(1/L18))</f>
        <v>1.9999999999999998E-5</v>
      </c>
      <c r="N18" s="7">
        <f>SQRT(((AVERAGE(E18:E20))^2)+((AVERAGE(E18:E20))^2))</f>
        <v>329.04035551214008</v>
      </c>
      <c r="O18" s="8">
        <f>N18*(0.000000001)</f>
        <v>3.2904035551214011E-7</v>
      </c>
      <c r="P18" s="8">
        <f>8*(1000000000)</f>
        <v>8000000000</v>
      </c>
      <c r="Q18" s="12">
        <v>0.3</v>
      </c>
      <c r="R18" s="8">
        <f>1/(((1-(Q18^2))/P18)+((1-(Q18^2))/P18))</f>
        <v>4395604395.6043949</v>
      </c>
      <c r="S18" s="8">
        <f>40*(0.001)</f>
        <v>0.04</v>
      </c>
      <c r="T18" s="7">
        <v>1520</v>
      </c>
      <c r="U18" s="8">
        <f>(4/3)*PI()*((K18*(0.000001))^3)</f>
        <v>2.680825731063289E-13</v>
      </c>
      <c r="V18" s="8">
        <f>U18*T18</f>
        <v>4.0748551112161991E-10</v>
      </c>
      <c r="W18" s="8">
        <f>V18*9.81</f>
        <v>3.9974328641030911E-9</v>
      </c>
      <c r="Y18" s="8">
        <f>0.000001</f>
        <v>9.9999999999999995E-7</v>
      </c>
      <c r="Z18" s="8">
        <f>(((PI()*M18)/O18)^0.5)*(Y18/R18)</f>
        <v>3.1437409508814423E-15</v>
      </c>
      <c r="AA18" s="2">
        <f>(2*S18*Z18)</f>
        <v>2.5149927607051539E-16</v>
      </c>
      <c r="AB18" s="13">
        <f>AA18*(1000000000000000000)</f>
        <v>251.49927607051538</v>
      </c>
    </row>
    <row r="19" spans="1:28" x14ac:dyDescent="0.2">
      <c r="C19" s="1" t="s">
        <v>13</v>
      </c>
      <c r="D19" s="7">
        <v>224</v>
      </c>
      <c r="E19" s="7">
        <v>316</v>
      </c>
      <c r="F19" s="7">
        <v>5438</v>
      </c>
      <c r="G19" s="7"/>
      <c r="H19" s="7"/>
      <c r="I19" s="7"/>
      <c r="L19" s="8"/>
      <c r="M19" s="8"/>
      <c r="AB19" s="13"/>
    </row>
    <row r="20" spans="1:28" x14ac:dyDescent="0.2">
      <c r="C20" s="1" t="s">
        <v>14</v>
      </c>
      <c r="D20" s="7">
        <v>178</v>
      </c>
      <c r="E20" s="7">
        <v>225</v>
      </c>
      <c r="F20" s="7">
        <v>1704</v>
      </c>
      <c r="G20" s="7"/>
      <c r="H20" s="7"/>
      <c r="I20" s="7"/>
      <c r="L20" s="8"/>
      <c r="M20" s="8"/>
      <c r="AB20" s="13"/>
    </row>
    <row r="21" spans="1:28" s="5" customFormat="1" x14ac:dyDescent="0.2">
      <c r="A21" s="4"/>
      <c r="B21" s="4"/>
      <c r="C21" s="4"/>
      <c r="J21" s="4"/>
      <c r="K21" s="6"/>
      <c r="L21" s="9"/>
      <c r="M21" s="9"/>
      <c r="AB21" s="14"/>
    </row>
    <row r="22" spans="1:28" x14ac:dyDescent="0.2">
      <c r="A22" s="1" t="s">
        <v>10</v>
      </c>
      <c r="B22" s="1" t="s">
        <v>21</v>
      </c>
      <c r="C22" s="1" t="s">
        <v>9</v>
      </c>
      <c r="D22" s="7">
        <v>243</v>
      </c>
      <c r="E22" s="7">
        <v>334</v>
      </c>
      <c r="F22" s="7">
        <v>2634</v>
      </c>
      <c r="G22" s="7">
        <f>AVERAGE(E22:E24)</f>
        <v>390</v>
      </c>
      <c r="H22" s="7">
        <f>STDEV(E22:E24)</f>
        <v>211.6317556511782</v>
      </c>
      <c r="I22" s="7"/>
      <c r="J22" s="1" t="s">
        <v>20</v>
      </c>
      <c r="K22" s="1">
        <f>J22/2</f>
        <v>25</v>
      </c>
      <c r="L22" s="8">
        <f>K22*(0.000001)</f>
        <v>2.4999999999999998E-5</v>
      </c>
      <c r="M22" s="8">
        <f>1/((1/L22)+(1/L22))</f>
        <v>1.2500000000000001E-5</v>
      </c>
      <c r="N22" s="7">
        <f>SQRT(((AVERAGE(E22:E24))^2)+((AVERAGE(E22:E24))^2))</f>
        <v>551.54328932550709</v>
      </c>
      <c r="O22" s="8">
        <f>N22*(0.000000001)</f>
        <v>5.5154328932550708E-7</v>
      </c>
      <c r="P22" s="8">
        <f>8*(1000000000)</f>
        <v>8000000000</v>
      </c>
      <c r="Q22" s="12">
        <v>0.3</v>
      </c>
      <c r="R22" s="8">
        <f>1/(((1-(Q22^2))/P22)+((1-(Q22^2))/P22))</f>
        <v>4395604395.6043949</v>
      </c>
      <c r="S22" s="8">
        <f>40*(0.001)</f>
        <v>0.04</v>
      </c>
      <c r="T22" s="7">
        <v>1600</v>
      </c>
      <c r="U22" s="8">
        <f>(4/3)*PI()*((K22*(0.000001))^3)</f>
        <v>6.5449846949787335E-14</v>
      </c>
      <c r="V22" s="8">
        <f>U22*T22</f>
        <v>1.0471975511965974E-10</v>
      </c>
      <c r="W22" s="8">
        <f>V22*9.81</f>
        <v>1.027300797723862E-9</v>
      </c>
      <c r="Y22" s="8">
        <f>0.000001</f>
        <v>9.9999999999999995E-7</v>
      </c>
      <c r="Z22" s="8">
        <f>(((PI()*M22)/O22)^0.5)*(Y22/R22)</f>
        <v>1.9196477377342246E-15</v>
      </c>
      <c r="AA22" s="2">
        <f>(2*S22*Z22)</f>
        <v>1.5357181901873798E-16</v>
      </c>
      <c r="AB22" s="13">
        <f>AA22*(1000000000000000000)</f>
        <v>153.57181901873798</v>
      </c>
    </row>
    <row r="23" spans="1:28" x14ac:dyDescent="0.2">
      <c r="C23" s="1" t="s">
        <v>12</v>
      </c>
      <c r="D23" s="7">
        <v>382</v>
      </c>
      <c r="E23" s="7">
        <v>624</v>
      </c>
      <c r="F23" s="7">
        <v>11257</v>
      </c>
      <c r="G23" s="7"/>
      <c r="H23" s="7"/>
      <c r="I23" s="7"/>
    </row>
    <row r="24" spans="1:28" x14ac:dyDescent="0.2">
      <c r="C24" s="1" t="s">
        <v>13</v>
      </c>
      <c r="D24" s="7">
        <v>167</v>
      </c>
      <c r="E24" s="7">
        <v>212</v>
      </c>
      <c r="F24" s="7">
        <v>1756</v>
      </c>
      <c r="G24" s="7"/>
      <c r="H24" s="7"/>
      <c r="I24" s="7"/>
    </row>
    <row r="25" spans="1:28" s="5" customFormat="1" x14ac:dyDescent="0.2">
      <c r="A25" s="4"/>
      <c r="B25" s="4"/>
      <c r="C25" s="4"/>
      <c r="J25" s="4"/>
      <c r="K25" s="6"/>
      <c r="L25" s="6"/>
      <c r="AB25" s="11"/>
    </row>
    <row r="26" spans="1:28" x14ac:dyDescent="0.2">
      <c r="A26" s="1">
        <v>1</v>
      </c>
      <c r="B26" s="1" t="s">
        <v>6</v>
      </c>
      <c r="C26" s="1">
        <v>1</v>
      </c>
      <c r="D26" s="7">
        <v>811</v>
      </c>
      <c r="E26" s="7">
        <v>8973</v>
      </c>
      <c r="F26" s="7">
        <f xml:space="preserve"> AVERAGE(D26:D28)</f>
        <v>874.66666666666663</v>
      </c>
      <c r="G26" s="7">
        <f xml:space="preserve"> AVERAGE(E26:E28)</f>
        <v>9603.6666666666661</v>
      </c>
      <c r="H26" s="2">
        <f>STDEV(D26:D28)</f>
        <v>59.936077059925545</v>
      </c>
      <c r="I26" s="2">
        <f>STDEV(E26:E28)</f>
        <v>910.10402335850233</v>
      </c>
    </row>
    <row r="27" spans="1:28" x14ac:dyDescent="0.2">
      <c r="C27" s="1" t="s">
        <v>10</v>
      </c>
      <c r="D27" s="7">
        <v>883</v>
      </c>
      <c r="E27" s="7">
        <v>9191</v>
      </c>
      <c r="F27" s="7"/>
      <c r="G27" s="7"/>
    </row>
    <row r="28" spans="1:28" x14ac:dyDescent="0.2">
      <c r="C28" s="1" t="s">
        <v>13</v>
      </c>
      <c r="D28" s="7">
        <v>930</v>
      </c>
      <c r="E28" s="7">
        <v>10647</v>
      </c>
      <c r="F28" s="7"/>
      <c r="G28" s="7"/>
    </row>
    <row r="29" spans="1:28" x14ac:dyDescent="0.2">
      <c r="A29" s="4"/>
      <c r="B29" s="4"/>
      <c r="C29" s="4"/>
      <c r="D29" s="5"/>
      <c r="E29" s="5"/>
      <c r="F29" s="7"/>
      <c r="G29" s="7"/>
    </row>
    <row r="30" spans="1:28" x14ac:dyDescent="0.2">
      <c r="A30" s="1" t="s">
        <v>7</v>
      </c>
      <c r="B30" s="1" t="s">
        <v>15</v>
      </c>
      <c r="C30" s="1" t="s">
        <v>10</v>
      </c>
      <c r="D30" s="7">
        <v>127</v>
      </c>
      <c r="E30" s="7">
        <v>1466</v>
      </c>
      <c r="F30" s="7">
        <f t="shared" ref="F27:F44" si="0" xml:space="preserve"> AVERAGE(D30:D32)</f>
        <v>126.33333333333333</v>
      </c>
      <c r="G30" s="7">
        <f t="shared" ref="G27:G44" si="1" xml:space="preserve"> AVERAGE(E30:E32)</f>
        <v>1700.3333333333333</v>
      </c>
      <c r="H30" s="2">
        <f t="shared" ref="H27:H44" si="2">STDEV(D30:D32)</f>
        <v>38.004385711827155</v>
      </c>
      <c r="I30" s="2">
        <f t="shared" ref="I27:I43" si="3">STDEV(E30:E32)</f>
        <v>1252.056042409178</v>
      </c>
    </row>
    <row r="31" spans="1:28" x14ac:dyDescent="0.2">
      <c r="C31" s="1" t="s">
        <v>12</v>
      </c>
      <c r="D31" s="7">
        <v>164</v>
      </c>
      <c r="E31" s="7">
        <v>3053</v>
      </c>
      <c r="F31" s="7"/>
      <c r="G31" s="7"/>
    </row>
    <row r="32" spans="1:28" x14ac:dyDescent="0.2">
      <c r="C32" s="1" t="s">
        <v>14</v>
      </c>
      <c r="D32" s="7">
        <v>88</v>
      </c>
      <c r="E32" s="7">
        <v>582</v>
      </c>
      <c r="F32" s="7"/>
      <c r="G32" s="7"/>
    </row>
    <row r="33" spans="1:9" x14ac:dyDescent="0.2">
      <c r="A33" s="4"/>
      <c r="B33" s="4"/>
      <c r="C33" s="4"/>
      <c r="D33" s="5"/>
      <c r="E33" s="5"/>
      <c r="F33" s="7"/>
      <c r="G33" s="7"/>
    </row>
    <row r="34" spans="1:9" x14ac:dyDescent="0.2">
      <c r="A34" s="1" t="s">
        <v>8</v>
      </c>
      <c r="B34" s="1" t="s">
        <v>17</v>
      </c>
      <c r="C34" s="1" t="s">
        <v>9</v>
      </c>
      <c r="D34" s="7">
        <v>98</v>
      </c>
      <c r="E34" s="7">
        <v>873</v>
      </c>
      <c r="F34" s="7">
        <f t="shared" si="0"/>
        <v>81</v>
      </c>
      <c r="G34" s="7">
        <f t="shared" si="1"/>
        <v>702.66666666666663</v>
      </c>
      <c r="H34" s="2">
        <f t="shared" si="2"/>
        <v>33.867388443752198</v>
      </c>
      <c r="I34" s="2">
        <f t="shared" si="3"/>
        <v>249.72451488256689</v>
      </c>
    </row>
    <row r="35" spans="1:9" x14ac:dyDescent="0.2">
      <c r="C35" s="1" t="s">
        <v>10</v>
      </c>
      <c r="D35" s="7">
        <v>103</v>
      </c>
      <c r="E35" s="7">
        <v>819</v>
      </c>
      <c r="F35" s="7"/>
      <c r="G35" s="7"/>
    </row>
    <row r="36" spans="1:9" x14ac:dyDescent="0.2">
      <c r="C36" s="1" t="s">
        <v>11</v>
      </c>
      <c r="D36" s="7">
        <v>42</v>
      </c>
      <c r="E36" s="7">
        <v>416</v>
      </c>
      <c r="F36" s="7"/>
      <c r="G36" s="7"/>
    </row>
    <row r="37" spans="1:9" x14ac:dyDescent="0.2">
      <c r="A37" s="4"/>
      <c r="B37" s="4"/>
      <c r="C37" s="4"/>
      <c r="D37" s="5"/>
      <c r="E37" s="5"/>
      <c r="F37" s="7"/>
      <c r="G37" s="7"/>
    </row>
    <row r="38" spans="1:9" x14ac:dyDescent="0.2">
      <c r="A38" s="1" t="s">
        <v>9</v>
      </c>
      <c r="B38" s="1" t="s">
        <v>18</v>
      </c>
      <c r="C38" s="1" t="s">
        <v>10</v>
      </c>
      <c r="D38" s="7">
        <v>119</v>
      </c>
      <c r="E38" s="7">
        <v>1660</v>
      </c>
      <c r="F38" s="7">
        <f t="shared" si="0"/>
        <v>173.66666666666666</v>
      </c>
      <c r="G38" s="7">
        <f t="shared" si="1"/>
        <v>2934</v>
      </c>
      <c r="H38" s="2">
        <f t="shared" si="2"/>
        <v>52.633956086668384</v>
      </c>
      <c r="I38" s="2">
        <f t="shared" si="3"/>
        <v>2168.6392046626843</v>
      </c>
    </row>
    <row r="39" spans="1:9" x14ac:dyDescent="0.2">
      <c r="C39" s="1" t="s">
        <v>13</v>
      </c>
      <c r="D39" s="7">
        <v>224</v>
      </c>
      <c r="E39" s="7">
        <v>5438</v>
      </c>
      <c r="F39" s="7"/>
      <c r="G39" s="7"/>
    </row>
    <row r="40" spans="1:9" x14ac:dyDescent="0.2">
      <c r="C40" s="1" t="s">
        <v>14</v>
      </c>
      <c r="D40" s="7">
        <v>178</v>
      </c>
      <c r="E40" s="7">
        <v>1704</v>
      </c>
      <c r="F40" s="7"/>
      <c r="G40" s="7"/>
    </row>
    <row r="41" spans="1:9" x14ac:dyDescent="0.2">
      <c r="A41" s="4"/>
      <c r="B41" s="4"/>
      <c r="C41" s="4"/>
      <c r="D41" s="5"/>
      <c r="E41" s="5"/>
      <c r="F41" s="7"/>
      <c r="G41" s="7"/>
    </row>
    <row r="42" spans="1:9" x14ac:dyDescent="0.2">
      <c r="A42" s="1" t="s">
        <v>10</v>
      </c>
      <c r="B42" s="1" t="s">
        <v>21</v>
      </c>
      <c r="C42" s="1" t="s">
        <v>9</v>
      </c>
      <c r="D42" s="7">
        <v>243</v>
      </c>
      <c r="E42" s="7">
        <v>2634</v>
      </c>
      <c r="F42" s="7">
        <f t="shared" si="0"/>
        <v>264</v>
      </c>
      <c r="G42" s="7">
        <f t="shared" si="1"/>
        <v>5215.666666666667</v>
      </c>
      <c r="H42" s="2">
        <f t="shared" si="2"/>
        <v>109.02751946183129</v>
      </c>
      <c r="I42" s="2">
        <f t="shared" si="3"/>
        <v>5250.3335449601045</v>
      </c>
    </row>
    <row r="43" spans="1:9" x14ac:dyDescent="0.2">
      <c r="C43" s="1" t="s">
        <v>12</v>
      </c>
      <c r="D43" s="7">
        <v>382</v>
      </c>
      <c r="E43" s="7">
        <v>11257</v>
      </c>
      <c r="F43" s="7"/>
      <c r="G43" s="7"/>
    </row>
    <row r="44" spans="1:9" x14ac:dyDescent="0.2">
      <c r="C44" s="1" t="s">
        <v>13</v>
      </c>
      <c r="D44" s="7">
        <v>167</v>
      </c>
      <c r="E44" s="7">
        <v>1756</v>
      </c>
      <c r="F44" s="7"/>
      <c r="G4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The Open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James.Bowen</dc:creator>
  <cp:lastModifiedBy>Aston University</cp:lastModifiedBy>
  <dcterms:created xsi:type="dcterms:W3CDTF">2016-08-04T17:28:36Z</dcterms:created>
  <dcterms:modified xsi:type="dcterms:W3CDTF">2016-10-03T10:25:03Z</dcterms:modified>
</cp:coreProperties>
</file>