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Fructose" sheetId="19" r:id="rId1"/>
    <sheet name="Sorbitol" sheetId="13" r:id="rId2"/>
    <sheet name="Mannitol" sheetId="18" r:id="rId3"/>
  </sheets>
  <calcPr calcId="145621"/>
</workbook>
</file>

<file path=xl/calcChain.xml><?xml version="1.0" encoding="utf-8"?>
<calcChain xmlns="http://schemas.openxmlformats.org/spreadsheetml/2006/main">
  <c r="G80" i="19" l="1"/>
  <c r="G63" i="19"/>
  <c r="G44" i="19"/>
  <c r="F24" i="19"/>
  <c r="D44" i="13" l="1"/>
  <c r="G44" i="13"/>
  <c r="B49" i="13"/>
  <c r="D24" i="19"/>
  <c r="B48" i="13"/>
  <c r="B45" i="13"/>
  <c r="B44" i="13"/>
  <c r="F44" i="13"/>
  <c r="B67" i="19"/>
  <c r="B84" i="19"/>
  <c r="B83" i="19"/>
  <c r="B82" i="19"/>
  <c r="B81" i="19"/>
  <c r="B80" i="19"/>
  <c r="B48" i="19" l="1"/>
  <c r="B66" i="19" l="1"/>
  <c r="B64" i="19"/>
  <c r="B63" i="19"/>
  <c r="B47" i="19"/>
  <c r="B45" i="19"/>
  <c r="B44" i="19"/>
  <c r="L5" i="19" l="1"/>
  <c r="L11" i="19"/>
  <c r="L10" i="19"/>
  <c r="L9" i="19"/>
  <c r="L8" i="19"/>
  <c r="L7" i="19"/>
  <c r="L6" i="19"/>
  <c r="L4" i="19"/>
  <c r="D11" i="13"/>
  <c r="D10" i="13"/>
  <c r="D9" i="13"/>
  <c r="D8" i="13"/>
  <c r="D7" i="13"/>
  <c r="D6" i="13"/>
  <c r="D5" i="13"/>
  <c r="D4" i="13"/>
  <c r="L41" i="13"/>
  <c r="L40" i="13"/>
  <c r="L39" i="13"/>
  <c r="L38" i="13"/>
  <c r="L37" i="13"/>
  <c r="L36" i="13"/>
  <c r="L35" i="13"/>
  <c r="L34" i="13"/>
  <c r="D11" i="18"/>
  <c r="D10" i="18"/>
  <c r="D9" i="18"/>
  <c r="D8" i="18"/>
  <c r="D7" i="18"/>
  <c r="D6" i="18"/>
  <c r="D5" i="18"/>
  <c r="D4" i="18"/>
  <c r="E4" i="18" s="1"/>
  <c r="L31" i="18"/>
  <c r="L30" i="18"/>
  <c r="L29" i="18"/>
  <c r="L28" i="18"/>
  <c r="L27" i="18"/>
  <c r="L26" i="18"/>
  <c r="L25" i="18"/>
  <c r="L24" i="18"/>
  <c r="D4" i="19"/>
  <c r="L21" i="19"/>
  <c r="L20" i="19"/>
  <c r="L19" i="19"/>
  <c r="L18" i="19"/>
  <c r="L17" i="19"/>
  <c r="L16" i="19"/>
  <c r="L15" i="19"/>
  <c r="M15" i="19" s="1"/>
  <c r="L14" i="19"/>
  <c r="D11" i="19"/>
  <c r="D10" i="19"/>
  <c r="D9" i="19"/>
  <c r="D8" i="19"/>
  <c r="D7" i="19"/>
  <c r="D6" i="19"/>
  <c r="D5" i="19"/>
  <c r="E4" i="19"/>
  <c r="L8" i="18"/>
  <c r="L16" i="18"/>
  <c r="L36" i="18"/>
  <c r="L18" i="13"/>
  <c r="L31" i="13"/>
  <c r="L30" i="13"/>
  <c r="L29" i="13"/>
  <c r="L28" i="13"/>
  <c r="L27" i="13"/>
  <c r="L26" i="13"/>
  <c r="L25" i="13"/>
  <c r="L24" i="13"/>
  <c r="L21" i="13"/>
  <c r="L20" i="13"/>
  <c r="L19" i="13"/>
  <c r="L17" i="13"/>
  <c r="L16" i="13"/>
  <c r="L15" i="13"/>
  <c r="L14" i="13"/>
  <c r="M14" i="13" s="1"/>
  <c r="L11" i="13"/>
  <c r="L10" i="13"/>
  <c r="L9" i="13"/>
  <c r="L8" i="13"/>
  <c r="L7" i="13"/>
  <c r="L6" i="13"/>
  <c r="L5" i="13"/>
  <c r="L4" i="13"/>
  <c r="L41" i="18"/>
  <c r="L40" i="18"/>
  <c r="L39" i="18"/>
  <c r="L38" i="18"/>
  <c r="L37" i="18"/>
  <c r="L35" i="18"/>
  <c r="L34" i="18"/>
  <c r="L21" i="18"/>
  <c r="L20" i="18"/>
  <c r="L19" i="18"/>
  <c r="L18" i="18"/>
  <c r="L17" i="18"/>
  <c r="L15" i="18"/>
  <c r="L14" i="18"/>
  <c r="L11" i="18"/>
  <c r="L10" i="18"/>
  <c r="L9" i="18"/>
  <c r="L7" i="18"/>
  <c r="L6" i="18"/>
  <c r="L5" i="18"/>
  <c r="L4" i="18"/>
  <c r="L40" i="19"/>
  <c r="L41" i="19"/>
  <c r="L39" i="19"/>
  <c r="L38" i="19"/>
  <c r="L37" i="19"/>
  <c r="L36" i="19"/>
  <c r="L35" i="19"/>
  <c r="M35" i="19" s="1"/>
  <c r="L34" i="19"/>
  <c r="L31" i="19"/>
  <c r="L30" i="19"/>
  <c r="L29" i="19"/>
  <c r="L28" i="19"/>
  <c r="L27" i="19"/>
  <c r="L26" i="19"/>
  <c r="L25" i="19"/>
  <c r="L24" i="19"/>
  <c r="F24" i="18"/>
  <c r="F24" i="13"/>
  <c r="M14" i="19"/>
  <c r="M4" i="19"/>
  <c r="M34" i="18"/>
  <c r="M24" i="18"/>
  <c r="D24" i="18"/>
  <c r="M14" i="18"/>
  <c r="M4" i="18"/>
  <c r="M24" i="19" l="1"/>
  <c r="G24" i="19"/>
  <c r="M34" i="19"/>
  <c r="M16" i="13"/>
  <c r="M37" i="18"/>
  <c r="M42" i="18"/>
  <c r="G24" i="18"/>
  <c r="M42" i="19"/>
  <c r="M9" i="19"/>
  <c r="M25" i="19"/>
  <c r="E8" i="19"/>
  <c r="N7" i="19"/>
  <c r="E6" i="19"/>
  <c r="F6" i="19" s="1"/>
  <c r="M29" i="19"/>
  <c r="M41" i="19"/>
  <c r="M31" i="19"/>
  <c r="M30" i="19"/>
  <c r="M20" i="19"/>
  <c r="E10" i="19"/>
  <c r="F10" i="19" s="1"/>
  <c r="M28" i="19"/>
  <c r="M27" i="19"/>
  <c r="M26" i="19"/>
  <c r="N9" i="19"/>
  <c r="N5" i="19"/>
  <c r="M11" i="19"/>
  <c r="M21" i="19"/>
  <c r="M10" i="19"/>
  <c r="M40" i="19"/>
  <c r="M19" i="19"/>
  <c r="M39" i="19"/>
  <c r="M8" i="19"/>
  <c r="M38" i="19"/>
  <c r="M18" i="19"/>
  <c r="M7" i="19"/>
  <c r="M37" i="19"/>
  <c r="M17" i="19"/>
  <c r="M36" i="19"/>
  <c r="M6" i="19"/>
  <c r="M16" i="19"/>
  <c r="M5" i="19"/>
  <c r="N41" i="19"/>
  <c r="E5" i="19"/>
  <c r="N6" i="19"/>
  <c r="E9" i="19"/>
  <c r="F9" i="19" s="1"/>
  <c r="N10" i="19"/>
  <c r="N4" i="19"/>
  <c r="O4" i="19" s="1"/>
  <c r="E7" i="19"/>
  <c r="N8" i="19"/>
  <c r="E11" i="19"/>
  <c r="M21" i="18"/>
  <c r="M10" i="18"/>
  <c r="M9" i="18"/>
  <c r="M8" i="18"/>
  <c r="M17" i="18"/>
  <c r="M5" i="18"/>
  <c r="M6" i="18"/>
  <c r="M7" i="18"/>
  <c r="F4" i="19"/>
  <c r="F8" i="19"/>
  <c r="N11" i="19"/>
  <c r="N14" i="19"/>
  <c r="O14" i="19" s="1"/>
  <c r="N15" i="19"/>
  <c r="N16" i="19"/>
  <c r="N17" i="19"/>
  <c r="N18" i="19"/>
  <c r="N19" i="19"/>
  <c r="N20" i="19"/>
  <c r="N21" i="19"/>
  <c r="N24" i="19"/>
  <c r="O24" i="19" s="1"/>
  <c r="N25" i="19"/>
  <c r="N26" i="19"/>
  <c r="N27" i="19"/>
  <c r="N28" i="19"/>
  <c r="N29" i="19"/>
  <c r="N30" i="19"/>
  <c r="N31" i="19"/>
  <c r="N34" i="19"/>
  <c r="O34" i="19" s="1"/>
  <c r="N35" i="19"/>
  <c r="N36" i="19"/>
  <c r="N37" i="19"/>
  <c r="N38" i="19"/>
  <c r="N39" i="19"/>
  <c r="N40" i="19"/>
  <c r="G4" i="19"/>
  <c r="G5" i="19"/>
  <c r="G6" i="19"/>
  <c r="G7" i="19"/>
  <c r="G8" i="19"/>
  <c r="G9" i="19"/>
  <c r="G10" i="19"/>
  <c r="G11" i="19"/>
  <c r="M15" i="18"/>
  <c r="M35" i="18"/>
  <c r="M25" i="18"/>
  <c r="E8" i="18"/>
  <c r="F8" i="18" s="1"/>
  <c r="E7" i="18"/>
  <c r="F7" i="18" s="1"/>
  <c r="E10" i="18"/>
  <c r="F10" i="18" s="1"/>
  <c r="E6" i="18"/>
  <c r="F6" i="18" s="1"/>
  <c r="E11" i="18"/>
  <c r="F11" i="18" s="1"/>
  <c r="E5" i="18"/>
  <c r="M11" i="18"/>
  <c r="M31" i="18"/>
  <c r="N40" i="18"/>
  <c r="M29" i="18"/>
  <c r="M19" i="18"/>
  <c r="M39" i="18"/>
  <c r="M41" i="18"/>
  <c r="M20" i="18"/>
  <c r="M40" i="18"/>
  <c r="M30" i="18"/>
  <c r="M18" i="18"/>
  <c r="M28" i="18"/>
  <c r="M38" i="18"/>
  <c r="M27" i="18"/>
  <c r="M26" i="18"/>
  <c r="M16" i="18"/>
  <c r="M36" i="18"/>
  <c r="F4" i="18"/>
  <c r="N4" i="18"/>
  <c r="O4" i="18" s="1"/>
  <c r="G6" i="18"/>
  <c r="E9" i="18"/>
  <c r="F9" i="18" s="1"/>
  <c r="G5" i="18"/>
  <c r="G4" i="18"/>
  <c r="N6" i="18"/>
  <c r="N5" i="18"/>
  <c r="G7" i="18"/>
  <c r="G8" i="18"/>
  <c r="G9" i="18"/>
  <c r="G10" i="18"/>
  <c r="G11" i="18"/>
  <c r="N7" i="18"/>
  <c r="N8" i="18"/>
  <c r="N9" i="18"/>
  <c r="N10" i="18"/>
  <c r="N11" i="18"/>
  <c r="N14" i="18"/>
  <c r="N15" i="18"/>
  <c r="N16" i="18"/>
  <c r="N17" i="18"/>
  <c r="N18" i="18"/>
  <c r="N19" i="18"/>
  <c r="N20" i="18"/>
  <c r="N21" i="18"/>
  <c r="N24" i="18"/>
  <c r="O24" i="18" s="1"/>
  <c r="N25" i="18"/>
  <c r="N26" i="18"/>
  <c r="N27" i="18"/>
  <c r="N28" i="18"/>
  <c r="N29" i="18"/>
  <c r="N30" i="18"/>
  <c r="N31" i="18"/>
  <c r="N34" i="18"/>
  <c r="O34" i="18" s="1"/>
  <c r="N35" i="18"/>
  <c r="N36" i="18"/>
  <c r="N37" i="18"/>
  <c r="N38" i="18"/>
  <c r="N39" i="18"/>
  <c r="N41" i="18"/>
  <c r="M5" i="13"/>
  <c r="M24" i="13"/>
  <c r="D24" i="13"/>
  <c r="G24" i="13" s="1"/>
  <c r="M4" i="13"/>
  <c r="M34" i="13"/>
  <c r="O7" i="19" l="1"/>
  <c r="O38" i="19"/>
  <c r="O28" i="19"/>
  <c r="O18" i="19"/>
  <c r="M42" i="13"/>
  <c r="O8" i="19"/>
  <c r="O40" i="19"/>
  <c r="O30" i="19"/>
  <c r="O20" i="19"/>
  <c r="O41" i="19"/>
  <c r="O10" i="19"/>
  <c r="O6" i="19"/>
  <c r="O36" i="19"/>
  <c r="O26" i="19"/>
  <c r="O16" i="19"/>
  <c r="O37" i="19"/>
  <c r="O9" i="19"/>
  <c r="O39" i="19"/>
  <c r="O29" i="19"/>
  <c r="O19" i="19"/>
  <c r="O5" i="19"/>
  <c r="F5" i="19"/>
  <c r="O11" i="19"/>
  <c r="O31" i="19"/>
  <c r="O21" i="19"/>
  <c r="F11" i="19"/>
  <c r="O17" i="19"/>
  <c r="F7" i="19"/>
  <c r="O15" i="19"/>
  <c r="O35" i="19"/>
  <c r="O25" i="19"/>
  <c r="O27" i="19"/>
  <c r="O7" i="18"/>
  <c r="O20" i="18"/>
  <c r="O10" i="18"/>
  <c r="O40" i="18"/>
  <c r="O19" i="18"/>
  <c r="O41" i="18"/>
  <c r="O30" i="18"/>
  <c r="M31" i="13"/>
  <c r="M19" i="13"/>
  <c r="M21" i="13"/>
  <c r="M30" i="13"/>
  <c r="M20" i="13"/>
  <c r="M9" i="13"/>
  <c r="M39" i="13"/>
  <c r="M29" i="13"/>
  <c r="M28" i="13"/>
  <c r="M18" i="13"/>
  <c r="M27" i="13"/>
  <c r="M17" i="13"/>
  <c r="M26" i="13"/>
  <c r="M25" i="13"/>
  <c r="M15" i="13"/>
  <c r="M35" i="13"/>
  <c r="O21" i="18"/>
  <c r="O36" i="18"/>
  <c r="O26" i="18"/>
  <c r="O15" i="18"/>
  <c r="O5" i="18"/>
  <c r="F5" i="18"/>
  <c r="O8" i="18"/>
  <c r="O38" i="18"/>
  <c r="O28" i="18"/>
  <c r="E4" i="13"/>
  <c r="E6" i="13"/>
  <c r="E5" i="13"/>
  <c r="F5" i="13" s="1"/>
  <c r="O9" i="18"/>
  <c r="O6" i="18"/>
  <c r="O39" i="18"/>
  <c r="O29" i="18"/>
  <c r="O16" i="18"/>
  <c r="O31" i="18"/>
  <c r="O37" i="18"/>
  <c r="O27" i="18"/>
  <c r="O17" i="18"/>
  <c r="O11" i="18"/>
  <c r="O35" i="18"/>
  <c r="O25" i="18"/>
  <c r="O18" i="18"/>
  <c r="O14" i="18"/>
  <c r="M11" i="13"/>
  <c r="M41" i="13"/>
  <c r="M10" i="13"/>
  <c r="M40" i="13"/>
  <c r="M8" i="13"/>
  <c r="M38" i="13"/>
  <c r="M7" i="13"/>
  <c r="M37" i="13"/>
  <c r="M6" i="13"/>
  <c r="M36" i="13"/>
  <c r="N41" i="13"/>
  <c r="G4" i="13"/>
  <c r="G8" i="13"/>
  <c r="E9" i="13"/>
  <c r="F9" i="13" s="1"/>
  <c r="N15" i="13"/>
  <c r="N17" i="13"/>
  <c r="N19" i="13"/>
  <c r="G7" i="13"/>
  <c r="E8" i="13"/>
  <c r="F8" i="13" s="1"/>
  <c r="G11" i="13"/>
  <c r="G6" i="13"/>
  <c r="E7" i="13"/>
  <c r="F7" i="13" s="1"/>
  <c r="G10" i="13"/>
  <c r="E11" i="13"/>
  <c r="F11" i="13" s="1"/>
  <c r="N14" i="13"/>
  <c r="N16" i="13"/>
  <c r="N18" i="13"/>
  <c r="N20" i="13"/>
  <c r="G5" i="13"/>
  <c r="G9" i="13"/>
  <c r="E10" i="13"/>
  <c r="F10" i="13" s="1"/>
  <c r="N21" i="13"/>
  <c r="N4" i="13"/>
  <c r="N5" i="13"/>
  <c r="N6" i="13"/>
  <c r="N7" i="13"/>
  <c r="N8" i="13"/>
  <c r="N9" i="13"/>
  <c r="N10" i="13"/>
  <c r="N11" i="13"/>
  <c r="N24" i="13"/>
  <c r="N25" i="13"/>
  <c r="N26" i="13"/>
  <c r="N27" i="13"/>
  <c r="N28" i="13"/>
  <c r="N29" i="13"/>
  <c r="N30" i="13"/>
  <c r="N31" i="13"/>
  <c r="N34" i="13"/>
  <c r="N35" i="13"/>
  <c r="N36" i="13"/>
  <c r="N37" i="13"/>
  <c r="N38" i="13"/>
  <c r="N39" i="13"/>
  <c r="N40" i="13"/>
  <c r="O37" i="13" l="1"/>
  <c r="O38" i="13"/>
  <c r="O16" i="13"/>
  <c r="O17" i="13"/>
  <c r="O28" i="13"/>
  <c r="O14" i="13"/>
  <c r="O8" i="13"/>
  <c r="O18" i="13"/>
  <c r="O27" i="13"/>
  <c r="O7" i="13"/>
  <c r="O40" i="13"/>
  <c r="O30" i="13"/>
  <c r="O11" i="13"/>
  <c r="O9" i="13"/>
  <c r="O21" i="13"/>
  <c r="O36" i="13"/>
  <c r="O26" i="13"/>
  <c r="F6" i="13"/>
  <c r="O6" i="13"/>
  <c r="O5" i="13"/>
  <c r="F4" i="13"/>
  <c r="O34" i="13"/>
  <c r="O24" i="13"/>
  <c r="O10" i="13"/>
  <c r="O4" i="13"/>
  <c r="O41" i="13"/>
  <c r="O20" i="13"/>
  <c r="O31" i="13"/>
  <c r="O39" i="13"/>
  <c r="O35" i="13"/>
  <c r="O29" i="13"/>
  <c r="O25" i="13"/>
  <c r="O19" i="13"/>
  <c r="O15" i="13"/>
</calcChain>
</file>

<file path=xl/sharedStrings.xml><?xml version="1.0" encoding="utf-8"?>
<sst xmlns="http://schemas.openxmlformats.org/spreadsheetml/2006/main" count="358" uniqueCount="110">
  <si>
    <t>Glucose</t>
  </si>
  <si>
    <t>Time</t>
  </si>
  <si>
    <t>Reaction conditions</t>
  </si>
  <si>
    <t>Peak Area</t>
  </si>
  <si>
    <t>(mmol)</t>
  </si>
  <si>
    <t xml:space="preserve"> t=i (mmol)</t>
  </si>
  <si>
    <t>(%)</t>
  </si>
  <si>
    <t>(C produced)/(C converted)</t>
  </si>
  <si>
    <t>(Carbon out)/(Carbon in)</t>
  </si>
  <si>
    <t>Fructose</t>
  </si>
  <si>
    <t>Fructose Produced</t>
  </si>
  <si>
    <t>Fructose Selectivity</t>
  </si>
  <si>
    <t xml:space="preserve"> (mmol)</t>
  </si>
  <si>
    <t xml:space="preserve">(Relative)  (%) </t>
  </si>
  <si>
    <t xml:space="preserve"> (%)</t>
  </si>
  <si>
    <t>Sorbitol</t>
  </si>
  <si>
    <t>Initial Sorbitol</t>
  </si>
  <si>
    <t>Sorbitol Produced</t>
  </si>
  <si>
    <t>Sorbitol Selectivity</t>
  </si>
  <si>
    <t xml:space="preserve">Sorbitol Selectivity </t>
  </si>
  <si>
    <t xml:space="preserve">Sorbitol Yield </t>
  </si>
  <si>
    <t>Mannitol</t>
  </si>
  <si>
    <t>Initial Mannitol</t>
  </si>
  <si>
    <t>Mannitol Produced</t>
  </si>
  <si>
    <t>Mannitol Selectivity</t>
  </si>
  <si>
    <t xml:space="preserve">Mannitol Selectivity </t>
  </si>
  <si>
    <t xml:space="preserve">Mannitol Yield </t>
  </si>
  <si>
    <t>Mannose</t>
  </si>
  <si>
    <t>Initial Mannose</t>
  </si>
  <si>
    <t>Mannose Yield</t>
  </si>
  <si>
    <t>(Relative) (%)</t>
  </si>
  <si>
    <t>Check</t>
  </si>
  <si>
    <t xml:space="preserve">Mannose Produced </t>
  </si>
  <si>
    <t>Initial</t>
  </si>
  <si>
    <t xml:space="preserve"> (min)</t>
  </si>
  <si>
    <t>Products</t>
  </si>
  <si>
    <t>Reactant</t>
  </si>
  <si>
    <t>Pressure (P)</t>
  </si>
  <si>
    <t>Temperature (T)</t>
  </si>
  <si>
    <t>Carbon Mass Balance (I)</t>
  </si>
  <si>
    <t>Carbon Mass Balance (II)</t>
  </si>
  <si>
    <t>Mannose Sele.</t>
  </si>
  <si>
    <t>Factors</t>
  </si>
  <si>
    <t>Value</t>
  </si>
  <si>
    <t>Catalysts</t>
  </si>
  <si>
    <t>Solvent (V)</t>
  </si>
  <si>
    <t>Stirring speed</t>
  </si>
  <si>
    <t>0.2 g</t>
  </si>
  <si>
    <t>1.0 g</t>
  </si>
  <si>
    <t>Name</t>
  </si>
  <si>
    <t>Atmosphere</t>
  </si>
  <si>
    <t>40 ml</t>
  </si>
  <si>
    <t>900 rpm</t>
  </si>
  <si>
    <t>1 atm</t>
  </si>
  <si>
    <t>Time (h)</t>
  </si>
  <si>
    <r>
      <t>H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</si>
  <si>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N</t>
    </r>
    <r>
      <rPr>
        <vertAlign val="subscript"/>
        <sz val="11"/>
        <color theme="1"/>
        <rFont val="Times New Roman"/>
        <family val="1"/>
      </rPr>
      <t>2</t>
    </r>
  </si>
  <si>
    <t>Conv.</t>
  </si>
  <si>
    <t>Gradient</t>
  </si>
  <si>
    <t>Initial Reaction Rate</t>
  </si>
  <si>
    <t>Pt (wt%, XRF)</t>
  </si>
  <si>
    <t>Pt (g)</t>
  </si>
  <si>
    <t>Converted Glu (mmol/h)</t>
  </si>
  <si>
    <r>
      <t>Initial rate [mmol/(g</t>
    </r>
    <r>
      <rPr>
        <vertAlign val="subscript"/>
        <sz val="11"/>
        <rFont val="Times New Roman"/>
        <family val="1"/>
      </rPr>
      <t>Pt</t>
    </r>
    <r>
      <rPr>
        <sz val="11"/>
        <rFont val="Times New Roman"/>
        <family val="1"/>
      </rPr>
      <t>h)]</t>
    </r>
  </si>
  <si>
    <t>Initial Fructose</t>
  </si>
  <si>
    <t xml:space="preserve">Fructose Selectivity </t>
  </si>
  <si>
    <t xml:space="preserve">Fructose Yield </t>
  </si>
  <si>
    <t>Others</t>
  </si>
  <si>
    <r>
      <t xml:space="preserve">140 </t>
    </r>
    <r>
      <rPr>
        <i/>
        <vertAlign val="superscript"/>
        <sz val="11"/>
        <color theme="1"/>
        <rFont val="Times New Roman"/>
        <family val="1"/>
      </rPr>
      <t>o</t>
    </r>
    <r>
      <rPr>
        <i/>
        <sz val="11"/>
        <color theme="1"/>
        <rFont val="Times New Roman"/>
        <family val="1"/>
      </rPr>
      <t>C</t>
    </r>
  </si>
  <si>
    <t xml:space="preserve">Fructose Sele. </t>
  </si>
  <si>
    <t>Mannitol Sele.</t>
  </si>
  <si>
    <t>40 bar</t>
  </si>
  <si>
    <r>
      <t>H</t>
    </r>
    <r>
      <rPr>
        <vertAlign val="subscript"/>
        <sz val="11"/>
        <color theme="1"/>
        <rFont val="Times New Roman"/>
        <family val="1"/>
      </rPr>
      <t>2</t>
    </r>
  </si>
  <si>
    <t>5%Pt/SBA-15</t>
  </si>
  <si>
    <t>Initial Fru</t>
  </si>
  <si>
    <t xml:space="preserve">Fru Unreacted </t>
  </si>
  <si>
    <t>Fru Conv.</t>
  </si>
  <si>
    <t>Initial Glucose</t>
  </si>
  <si>
    <t>Glucose Produced</t>
  </si>
  <si>
    <t>Glucose Selectivity</t>
  </si>
  <si>
    <t xml:space="preserve">Glucose Sele. </t>
  </si>
  <si>
    <t>D-fructose</t>
  </si>
  <si>
    <t>D-mannitol</t>
  </si>
  <si>
    <t>D-sorbitol</t>
  </si>
  <si>
    <t xml:space="preserve">Glucose Yield </t>
  </si>
  <si>
    <t>Initial Manni</t>
  </si>
  <si>
    <t xml:space="preserve">Mannitol Unreacted </t>
  </si>
  <si>
    <t>Manni Conv.</t>
  </si>
  <si>
    <t>Glucose Sele.</t>
  </si>
  <si>
    <t>Initial Sor</t>
  </si>
  <si>
    <t xml:space="preserve">Sorbitol Unreacted </t>
  </si>
  <si>
    <t>Sorbitol Conv.</t>
  </si>
  <si>
    <t xml:space="preserve">Glucose Selectivity </t>
  </si>
  <si>
    <t>Initial HMF</t>
  </si>
  <si>
    <t xml:space="preserve">HMF Produced </t>
  </si>
  <si>
    <t>HMF Sele.</t>
  </si>
  <si>
    <t>HMF Yield</t>
  </si>
  <si>
    <t>HMF</t>
  </si>
  <si>
    <t>Pt loading (wt%)</t>
  </si>
  <si>
    <t>Pt used (g)</t>
  </si>
  <si>
    <t>Sorbitol Production Rate</t>
  </si>
  <si>
    <t>Gradient (mmol/h)</t>
  </si>
  <si>
    <t>Mannitol Production Rate</t>
  </si>
  <si>
    <t>Maniitol (mmol)</t>
  </si>
  <si>
    <t>Sorbitol (mmol)</t>
  </si>
  <si>
    <t>Glucose Production Rate</t>
  </si>
  <si>
    <t>Glucose (mmol)</t>
  </si>
  <si>
    <t>Mannitol production rate</t>
  </si>
  <si>
    <t>Prod.</t>
  </si>
  <si>
    <t>productivity (mmol/h)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</si>
</sst>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rgb="FF0000CC"/>
      <name val="Times New Roman"/>
      <family val="1"/>
    </font>
    <font>
      <b/>
      <sz val="16"/>
      <color theme="0"/>
      <name val="Times New Roman"/>
      <family val="1"/>
    </font>
    <font>
      <vertAlign val="subscript"/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vertAlign val="subscript"/>
      <sz val="11"/>
      <name val="Times New Roman"/>
      <family val="1"/>
    </font>
    <font>
      <i/>
      <sz val="11"/>
      <color theme="1"/>
      <name val="Times New Roman"/>
      <family val="1"/>
    </font>
    <font>
      <i/>
      <vertAlign val="superscript"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/>
    <xf numFmtId="0" fontId="3" fillId="2" borderId="0" xfId="0" applyFont="1" applyFill="1"/>
    <xf numFmtId="0" fontId="3" fillId="0" borderId="0" xfId="0" applyFont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2" fillId="0" borderId="0" xfId="0" applyNumberFormat="1" applyFont="1"/>
    <xf numFmtId="0" fontId="6" fillId="3" borderId="0" xfId="0" applyFont="1" applyFill="1"/>
    <xf numFmtId="0" fontId="5" fillId="3" borderId="0" xfId="0" applyFont="1" applyFill="1"/>
    <xf numFmtId="0" fontId="6" fillId="4" borderId="0" xfId="0" applyFont="1" applyFill="1"/>
    <xf numFmtId="0" fontId="5" fillId="4" borderId="0" xfId="0" applyFont="1" applyFill="1"/>
    <xf numFmtId="0" fontId="1" fillId="0" borderId="0" xfId="0" applyFont="1" applyFill="1"/>
    <xf numFmtId="0" fontId="3" fillId="0" borderId="0" xfId="0" applyFont="1" applyFill="1"/>
    <xf numFmtId="0" fontId="3" fillId="2" borderId="0" xfId="0" applyFont="1" applyFill="1" applyAlignment="1"/>
    <xf numFmtId="0" fontId="8" fillId="0" borderId="0" xfId="0" applyFont="1" applyFill="1"/>
    <xf numFmtId="0" fontId="9" fillId="0" borderId="0" xfId="0" applyFont="1" applyFill="1"/>
    <xf numFmtId="0" fontId="11" fillId="0" borderId="0" xfId="0" applyFont="1"/>
    <xf numFmtId="0" fontId="6" fillId="5" borderId="0" xfId="0" applyFont="1" applyFill="1"/>
    <xf numFmtId="0" fontId="5" fillId="5" borderId="0" xfId="0" applyFont="1" applyFill="1"/>
    <xf numFmtId="0" fontId="6" fillId="6" borderId="0" xfId="0" applyFont="1" applyFill="1"/>
    <xf numFmtId="0" fontId="5" fillId="6" borderId="0" xfId="0" applyFont="1" applyFill="1"/>
    <xf numFmtId="0" fontId="2" fillId="7" borderId="0" xfId="0" applyNumberFormat="1" applyFont="1" applyFill="1"/>
    <xf numFmtId="0" fontId="2" fillId="7" borderId="0" xfId="0" applyFont="1" applyFill="1"/>
    <xf numFmtId="0" fontId="3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36335591870804"/>
          <c:y val="3.0689890240579207E-2"/>
          <c:w val="0.64711233515336974"/>
          <c:h val="0.81437058757464509"/>
        </c:manualLayout>
      </c:layout>
      <c:scatterChart>
        <c:scatterStyle val="lineMarker"/>
        <c:varyColors val="0"/>
        <c:ser>
          <c:idx val="0"/>
          <c:order val="0"/>
          <c:tx>
            <c:strRef>
              <c:f>Fructose!$R$16</c:f>
              <c:strCache>
                <c:ptCount val="1"/>
                <c:pt idx="0">
                  <c:v>Fructose</c:v>
                </c:pt>
              </c:strCache>
            </c:strRef>
          </c:tx>
          <c:spPr>
            <a:ln w="28575">
              <a:noFill/>
            </a:ln>
          </c:spPr>
          <c:xVal>
            <c:numRef>
              <c:f>Fructose!$B$5:$B$11</c:f>
              <c:numCache>
                <c:formatCode>General</c:formatCode>
                <c:ptCount val="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120</c:v>
                </c:pt>
                <c:pt idx="6">
                  <c:v>240</c:v>
                </c:pt>
              </c:numCache>
            </c:numRef>
          </c:xVal>
          <c:yVal>
            <c:numRef>
              <c:f>Fructose!$E$5:$E$11</c:f>
              <c:numCache>
                <c:formatCode>General</c:formatCode>
                <c:ptCount val="7"/>
                <c:pt idx="0">
                  <c:v>0.75314588150963568</c:v>
                </c:pt>
                <c:pt idx="1">
                  <c:v>2.1155838353487635</c:v>
                </c:pt>
                <c:pt idx="2">
                  <c:v>6.005037338164481</c:v>
                </c:pt>
                <c:pt idx="3">
                  <c:v>8.6636324805208211</c:v>
                </c:pt>
                <c:pt idx="4">
                  <c:v>9.9048011822524629</c:v>
                </c:pt>
                <c:pt idx="5">
                  <c:v>14.200776712375845</c:v>
                </c:pt>
                <c:pt idx="6">
                  <c:v>21.109196333446256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51040"/>
        <c:axId val="163751616"/>
      </c:scatterChart>
      <c:scatterChart>
        <c:scatterStyle val="lineMarker"/>
        <c:varyColors val="0"/>
        <c:ser>
          <c:idx val="1"/>
          <c:order val="1"/>
          <c:tx>
            <c:strRef>
              <c:f>Fructose!$R$20</c:f>
              <c:strCache>
                <c:ptCount val="1"/>
                <c:pt idx="0">
                  <c:v>Mannitol</c:v>
                </c:pt>
              </c:strCache>
            </c:strRef>
          </c:tx>
          <c:spPr>
            <a:ln w="28575">
              <a:noFill/>
            </a:ln>
          </c:spPr>
          <c:xVal>
            <c:numRef>
              <c:f>Fructose!$J$26:$J$31</c:f>
              <c:numCache>
                <c:formatCode>General</c:formatCode>
                <c:ptCount val="6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</c:numCache>
            </c:numRef>
          </c:xVal>
          <c:yVal>
            <c:numRef>
              <c:f>Fructose!$L$26:$L$31</c:f>
              <c:numCache>
                <c:formatCode>General</c:formatCode>
                <c:ptCount val="6"/>
                <c:pt idx="0">
                  <c:v>4.0805674619732203E-2</c:v>
                </c:pt>
                <c:pt idx="1">
                  <c:v>0.10083829609680234</c:v>
                </c:pt>
                <c:pt idx="2">
                  <c:v>0.10082615787277624</c:v>
                </c:pt>
                <c:pt idx="3">
                  <c:v>0.10418237681599211</c:v>
                </c:pt>
                <c:pt idx="4">
                  <c:v>0.10930167279899859</c:v>
                </c:pt>
                <c:pt idx="5">
                  <c:v>0.13073474187307971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Fructose!$R$17</c:f>
              <c:strCache>
                <c:ptCount val="1"/>
                <c:pt idx="0">
                  <c:v>Sorbitol</c:v>
                </c:pt>
              </c:strCache>
            </c:strRef>
          </c:tx>
          <c:spPr>
            <a:ln w="28575">
              <a:noFill/>
            </a:ln>
          </c:spPr>
          <c:xVal>
            <c:numRef>
              <c:f>Fructose!$J$36:$J$41</c:f>
              <c:numCache>
                <c:formatCode>General</c:formatCode>
                <c:ptCount val="6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</c:numCache>
            </c:numRef>
          </c:xVal>
          <c:yVal>
            <c:numRef>
              <c:f>Fructose!$L$36:$L$41</c:f>
              <c:numCache>
                <c:formatCode>General</c:formatCode>
                <c:ptCount val="6"/>
                <c:pt idx="0">
                  <c:v>2.40851721736202E-2</c:v>
                </c:pt>
                <c:pt idx="1">
                  <c:v>6.3419898509793113E-2</c:v>
                </c:pt>
                <c:pt idx="2">
                  <c:v>6.3352544526340759E-2</c:v>
                </c:pt>
                <c:pt idx="3">
                  <c:v>6.4032207450269038E-2</c:v>
                </c:pt>
                <c:pt idx="4">
                  <c:v>6.6903936381101078E-2</c:v>
                </c:pt>
                <c:pt idx="5">
                  <c:v>7.2151424000979694E-2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Fructose!$R$19</c:f>
              <c:strCache>
                <c:ptCount val="1"/>
                <c:pt idx="0">
                  <c:v>Glucose</c:v>
                </c:pt>
              </c:strCache>
            </c:strRef>
          </c:tx>
          <c:spPr>
            <a:ln w="28575">
              <a:noFill/>
            </a:ln>
          </c:spPr>
          <c:xVal>
            <c:numRef>
              <c:f>Fructose!$J$16:$J$21</c:f>
              <c:numCache>
                <c:formatCode>General</c:formatCode>
                <c:ptCount val="6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</c:numCache>
            </c:numRef>
          </c:xVal>
          <c:yVal>
            <c:numRef>
              <c:f>Fructose!$L$16:$L$21</c:f>
              <c:numCache>
                <c:formatCode>General</c:formatCode>
                <c:ptCount val="6"/>
                <c:pt idx="0">
                  <c:v>1.3405661366939894E-2</c:v>
                </c:pt>
                <c:pt idx="1">
                  <c:v>3.06654878395996E-2</c:v>
                </c:pt>
                <c:pt idx="2">
                  <c:v>3.1684473948421318E-2</c:v>
                </c:pt>
                <c:pt idx="3">
                  <c:v>3.4067103232283881E-2</c:v>
                </c:pt>
                <c:pt idx="4">
                  <c:v>4.1250955299477018E-2</c:v>
                </c:pt>
                <c:pt idx="5">
                  <c:v>5.5561716092487973E-2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Fructose!$R$18</c:f>
              <c:strCache>
                <c:ptCount val="1"/>
                <c:pt idx="0">
                  <c:v>HMF</c:v>
                </c:pt>
              </c:strCache>
            </c:strRef>
          </c:tx>
          <c:spPr>
            <a:ln w="28575">
              <a:noFill/>
            </a:ln>
          </c:spPr>
          <c:xVal>
            <c:numRef>
              <c:f>Fructose!$J$6:$J$11</c:f>
              <c:numCache>
                <c:formatCode>General</c:formatCode>
                <c:ptCount val="6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</c:numCache>
            </c:numRef>
          </c:xVal>
          <c:yVal>
            <c:numRef>
              <c:f>Fructose!$L$6:$L$11</c:f>
              <c:numCache>
                <c:formatCode>General</c:formatCode>
                <c:ptCount val="6"/>
                <c:pt idx="0">
                  <c:v>1.1266919093006051E-2</c:v>
                </c:pt>
                <c:pt idx="1">
                  <c:v>2.3251077164120643E-2</c:v>
                </c:pt>
                <c:pt idx="2">
                  <c:v>2.779823301562432E-2</c:v>
                </c:pt>
                <c:pt idx="3">
                  <c:v>3.0204117160638897E-2</c:v>
                </c:pt>
                <c:pt idx="4">
                  <c:v>3.5249162205683943E-2</c:v>
                </c:pt>
                <c:pt idx="5">
                  <c:v>4.2808025416721067E-2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52768"/>
        <c:axId val="163752192"/>
      </c:scatterChart>
      <c:valAx>
        <c:axId val="16375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Reaction time / min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3751616"/>
        <c:crosses val="autoZero"/>
        <c:crossBetween val="midCat"/>
      </c:valAx>
      <c:valAx>
        <c:axId val="163751616"/>
        <c:scaling>
          <c:orientation val="minMax"/>
          <c:max val="2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Fructose</a:t>
                </a:r>
                <a:r>
                  <a:rPr lang="en-GB" baseline="0"/>
                  <a:t> conversion / %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3751040"/>
        <c:crosses val="autoZero"/>
        <c:crossBetween val="midCat"/>
      </c:valAx>
      <c:valAx>
        <c:axId val="163752192"/>
        <c:scaling>
          <c:orientation val="minMax"/>
          <c:max val="0.30000000000000004"/>
        </c:scaling>
        <c:delete val="0"/>
        <c:axPos val="r"/>
        <c:title>
          <c:tx>
            <c:rich>
              <a:bodyPr rot="5400000" vert="horz"/>
              <a:lstStyle/>
              <a:p>
                <a:pPr>
                  <a:defRPr/>
                </a:pPr>
                <a:r>
                  <a:rPr lang="en-GB"/>
                  <a:t>Product yield</a:t>
                </a:r>
                <a:r>
                  <a:rPr lang="en-GB" baseline="0"/>
                  <a:t> / mmol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3752768"/>
        <c:crosses val="max"/>
        <c:crossBetween val="midCat"/>
      </c:valAx>
      <c:valAx>
        <c:axId val="163752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375219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5232126749917782"/>
          <c:y val="6.8207422407916385E-2"/>
          <c:w val="0.13201789392502783"/>
          <c:h val="0.2499264323704535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Sorbitol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Fructose!$A$44:$A$50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Fructose!$B$44:$B$50</c:f>
              <c:numCache>
                <c:formatCode>General</c:formatCode>
                <c:ptCount val="7"/>
                <c:pt idx="0">
                  <c:v>0</c:v>
                </c:pt>
                <c:pt idx="1">
                  <c:v>2.40851721736202E-2</c:v>
                </c:pt>
                <c:pt idx="3">
                  <c:v>6.3352544526340759E-2</c:v>
                </c:pt>
                <c:pt idx="4">
                  <c:v>6.4032207450269038E-2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55072"/>
        <c:axId val="163755648"/>
      </c:scatterChart>
      <c:valAx>
        <c:axId val="163755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755648"/>
        <c:crosses val="autoZero"/>
        <c:crossBetween val="midCat"/>
      </c:valAx>
      <c:valAx>
        <c:axId val="16375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755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Maniitol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Fructose!$B$62</c:f>
              <c:strCache>
                <c:ptCount val="1"/>
                <c:pt idx="0">
                  <c:v>Maniitol (mmol)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Fructose!$A$63:$A$69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Fructose!$B$63:$B$69</c:f>
              <c:numCache>
                <c:formatCode>General</c:formatCode>
                <c:ptCount val="7"/>
                <c:pt idx="0">
                  <c:v>0</c:v>
                </c:pt>
                <c:pt idx="1">
                  <c:v>4.0805674619732203E-2</c:v>
                </c:pt>
                <c:pt idx="3">
                  <c:v>0.10082615787277624</c:v>
                </c:pt>
                <c:pt idx="4">
                  <c:v>0.10418237681599211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57376"/>
        <c:axId val="190439424"/>
      </c:scatterChart>
      <c:valAx>
        <c:axId val="163757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39424"/>
        <c:crosses val="autoZero"/>
        <c:crossBetween val="midCat"/>
      </c:valAx>
      <c:valAx>
        <c:axId val="19043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757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Fructose!$A$80:$A$86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Fructose!$B$80:$B$86</c:f>
              <c:numCache>
                <c:formatCode>General</c:formatCode>
                <c:ptCount val="7"/>
                <c:pt idx="0">
                  <c:v>0</c:v>
                </c:pt>
                <c:pt idx="1">
                  <c:v>1.3405661366939894E-2</c:v>
                </c:pt>
                <c:pt idx="2">
                  <c:v>3.06654878395996E-2</c:v>
                </c:pt>
                <c:pt idx="3">
                  <c:v>3.1684473948421318E-2</c:v>
                </c:pt>
                <c:pt idx="4">
                  <c:v>3.4067103232283881E-2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41152"/>
        <c:axId val="190441728"/>
      </c:scatterChart>
      <c:valAx>
        <c:axId val="19044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41728"/>
        <c:crosses val="autoZero"/>
        <c:crossBetween val="midCat"/>
      </c:valAx>
      <c:valAx>
        <c:axId val="19044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4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Sorbitol!$A$24:$A$30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Sorbitol!$B$24:$B$29</c:f>
              <c:numCache>
                <c:formatCode>General</c:formatCode>
                <c:ptCount val="6"/>
                <c:pt idx="0">
                  <c:v>0</c:v>
                </c:pt>
                <c:pt idx="1">
                  <c:v>0.3</c:v>
                </c:pt>
                <c:pt idx="2">
                  <c:v>1.2</c:v>
                </c:pt>
                <c:pt idx="3">
                  <c:v>2.1</c:v>
                </c:pt>
                <c:pt idx="4">
                  <c:v>2.8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43456"/>
        <c:axId val="190444032"/>
      </c:scatterChart>
      <c:valAx>
        <c:axId val="19044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0444032"/>
        <c:crosses val="autoZero"/>
        <c:crossBetween val="midCat"/>
      </c:valAx>
      <c:valAx>
        <c:axId val="190444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4434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Sorbitol!$A$44:$A$50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Sorbitol!$B$44:$B$50</c:f>
              <c:numCache>
                <c:formatCode>General</c:formatCode>
                <c:ptCount val="7"/>
                <c:pt idx="0">
                  <c:v>0</c:v>
                </c:pt>
                <c:pt idx="1">
                  <c:v>9.4405037362970835E-3</c:v>
                </c:pt>
                <c:pt idx="4">
                  <c:v>2.9374502143155179E-2</c:v>
                </c:pt>
                <c:pt idx="5">
                  <c:v>3.6481432310435082E-2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45760"/>
        <c:axId val="190446336"/>
      </c:scatterChart>
      <c:valAx>
        <c:axId val="190445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46336"/>
        <c:crosses val="autoZero"/>
        <c:crossBetween val="midCat"/>
      </c:valAx>
      <c:valAx>
        <c:axId val="19044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45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Mannitol!$A$24:$A$30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Mannitol!$B$24:$B$30</c:f>
              <c:numCache>
                <c:formatCode>General</c:formatCode>
                <c:ptCount val="7"/>
                <c:pt idx="0">
                  <c:v>0</c:v>
                </c:pt>
                <c:pt idx="1">
                  <c:v>0.2</c:v>
                </c:pt>
                <c:pt idx="2">
                  <c:v>0.8</c:v>
                </c:pt>
                <c:pt idx="3">
                  <c:v>1.2</c:v>
                </c:pt>
                <c:pt idx="4">
                  <c:v>2</c:v>
                </c:pt>
                <c:pt idx="5">
                  <c:v>2.8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64576"/>
        <c:axId val="190465152"/>
      </c:scatterChart>
      <c:valAx>
        <c:axId val="19046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0465152"/>
        <c:crosses val="autoZero"/>
        <c:crossBetween val="midCat"/>
      </c:valAx>
      <c:valAx>
        <c:axId val="190465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464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448233</xdr:colOff>
      <xdr:row>7</xdr:row>
      <xdr:rowOff>89648</xdr:rowOff>
    </xdr:from>
    <xdr:to>
      <xdr:col>14</xdr:col>
      <xdr:colOff>896469</xdr:colOff>
      <xdr:row>30</xdr:row>
      <xdr:rowOff>56031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134472</xdr:colOff>
      <xdr:row>43</xdr:row>
      <xdr:rowOff>23531</xdr:rowOff>
    </xdr:from>
    <xdr:to>
      <xdr:col>6</xdr:col>
      <xdr:colOff>616325</xdr:colOff>
      <xdr:row>57</xdr:row>
      <xdr:rowOff>99731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123265</xdr:colOff>
      <xdr:row>62</xdr:row>
      <xdr:rowOff>79561</xdr:rowOff>
    </xdr:from>
    <xdr:to>
      <xdr:col>6</xdr:col>
      <xdr:colOff>605118</xdr:colOff>
      <xdr:row>76</xdr:row>
      <xdr:rowOff>155761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134471</xdr:colOff>
      <xdr:row>79</xdr:row>
      <xdr:rowOff>113180</xdr:rowOff>
    </xdr:from>
    <xdr:to>
      <xdr:col>6</xdr:col>
      <xdr:colOff>616324</xdr:colOff>
      <xdr:row>93</xdr:row>
      <xdr:rowOff>189380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616324</xdr:colOff>
      <xdr:row>24</xdr:row>
      <xdr:rowOff>179295</xdr:rowOff>
    </xdr:from>
    <xdr:to>
      <xdr:col>6</xdr:col>
      <xdr:colOff>571501</xdr:colOff>
      <xdr:row>39</xdr:row>
      <xdr:rowOff>67236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526676</xdr:colOff>
      <xdr:row>45</xdr:row>
      <xdr:rowOff>1119</xdr:rowOff>
    </xdr:from>
    <xdr:to>
      <xdr:col>6</xdr:col>
      <xdr:colOff>481853</xdr:colOff>
      <xdr:row>59</xdr:row>
      <xdr:rowOff>77319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22412</xdr:colOff>
      <xdr:row>25</xdr:row>
      <xdr:rowOff>11207</xdr:rowOff>
    </xdr:from>
    <xdr:to>
      <xdr:col>6</xdr:col>
      <xdr:colOff>627530</xdr:colOff>
      <xdr:row>39</xdr:row>
      <xdr:rowOff>89648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tabSelected="1" zoomScale="80" zoomScaleNormal="80" workbookViewId="0">
      <selection activeCell="G80" sqref="G80"/>
    </sheetView>
  </sheetViews>
  <sheetFormatPr defaultColWidth="9.1796875" defaultRowHeight="14" x14ac:dyDescent="0.3"/>
  <cols>
    <col min="1" max="1" width="13.1796875" style="1" customWidth="1"/>
    <col min="2" max="2" width="11" style="1" customWidth="1"/>
    <col min="3" max="3" width="15.453125" style="1" customWidth="1"/>
    <col min="4" max="4" width="21.1796875" style="1" customWidth="1"/>
    <col min="5" max="5" width="15.7265625" style="1" customWidth="1"/>
    <col min="6" max="6" width="24.26953125" style="2" customWidth="1"/>
    <col min="7" max="7" width="23" style="2" customWidth="1"/>
    <col min="8" max="8" width="3.81640625" style="1" customWidth="1"/>
    <col min="9" max="9" width="13" style="1" customWidth="1"/>
    <col min="10" max="10" width="7" style="1" customWidth="1"/>
    <col min="11" max="11" width="15.26953125" style="1" customWidth="1"/>
    <col min="12" max="12" width="18.1796875" style="1" customWidth="1"/>
    <col min="13" max="13" width="15.453125" style="1" customWidth="1"/>
    <col min="14" max="14" width="15.26953125" style="1" customWidth="1"/>
    <col min="15" max="15" width="17.81640625" style="1" customWidth="1"/>
    <col min="16" max="16384" width="9.179687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ht="15" x14ac:dyDescent="0.25">
      <c r="A2" s="7" t="s">
        <v>9</v>
      </c>
      <c r="B2" s="4" t="s">
        <v>1</v>
      </c>
      <c r="C2" s="4" t="s">
        <v>74</v>
      </c>
      <c r="D2" s="4" t="s">
        <v>75</v>
      </c>
      <c r="E2" s="4" t="s">
        <v>76</v>
      </c>
      <c r="F2" s="4" t="s">
        <v>39</v>
      </c>
      <c r="G2" s="4" t="s">
        <v>40</v>
      </c>
      <c r="H2" s="13"/>
      <c r="I2" s="7" t="s">
        <v>97</v>
      </c>
      <c r="J2" s="4" t="s">
        <v>1</v>
      </c>
      <c r="K2" s="15" t="s">
        <v>93</v>
      </c>
      <c r="L2" s="4" t="s">
        <v>94</v>
      </c>
      <c r="M2" s="4" t="s">
        <v>95</v>
      </c>
      <c r="N2" s="4" t="s">
        <v>95</v>
      </c>
      <c r="O2" s="4" t="s">
        <v>96</v>
      </c>
    </row>
    <row r="3" spans="1:19" ht="15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ht="15" x14ac:dyDescent="0.25">
      <c r="A4" s="18">
        <v>2036790</v>
      </c>
      <c r="B4" s="5" t="s">
        <v>33</v>
      </c>
      <c r="C4" s="5">
        <v>5.5549999999999997</v>
      </c>
      <c r="D4" s="5">
        <f t="shared" ref="D4:D11" si="0">A4/13044500*40</f>
        <v>6.2456667561041055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I4/11488500*40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ht="15" x14ac:dyDescent="0.25">
      <c r="A5" s="18">
        <v>2021450</v>
      </c>
      <c r="B5" s="5">
        <v>0</v>
      </c>
      <c r="C5" s="5">
        <v>5.5549999999999997</v>
      </c>
      <c r="D5" s="5">
        <f t="shared" si="0"/>
        <v>6.198627774157691</v>
      </c>
      <c r="E5" s="2">
        <f>(D4-D5)/D4*100</f>
        <v>0.75314588150963568</v>
      </c>
      <c r="F5" s="8">
        <f>(L5+L15+L25+L35)/(E5/100*D4)*100</f>
        <v>0</v>
      </c>
      <c r="G5" s="5">
        <f>(L5+L15+L25+L35+D5)/D4*100</f>
        <v>99.246854118490376</v>
      </c>
      <c r="H5" s="13"/>
      <c r="I5" s="18">
        <v>0</v>
      </c>
      <c r="J5" s="5">
        <v>0</v>
      </c>
      <c r="K5" s="5">
        <v>0</v>
      </c>
      <c r="L5" s="5">
        <f>I5/11488500*40</f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ht="15" x14ac:dyDescent="0.25">
      <c r="A6" s="18">
        <v>1993700</v>
      </c>
      <c r="B6" s="5">
        <v>15</v>
      </c>
      <c r="C6" s="5">
        <v>5.5549999999999997</v>
      </c>
      <c r="D6" s="5">
        <f t="shared" si="0"/>
        <v>6.1135344398022156</v>
      </c>
      <c r="E6" s="2">
        <f>(D4-D6)/D4*100</f>
        <v>2.1155838353487635</v>
      </c>
      <c r="F6" s="8">
        <f>(L6+L16+L26+L36)/(E6/100*D4)*100</f>
        <v>67.783135693063841</v>
      </c>
      <c r="G6" s="5">
        <f>(L6+L16+L26+L36+D6)/D4*100</f>
        <v>99.318425226466218</v>
      </c>
      <c r="H6" s="13"/>
      <c r="I6" s="18">
        <v>3236</v>
      </c>
      <c r="J6" s="5">
        <v>15</v>
      </c>
      <c r="K6" s="5">
        <v>0</v>
      </c>
      <c r="L6" s="5">
        <f t="shared" si="1"/>
        <v>1.1266919093006051E-2</v>
      </c>
      <c r="M6" s="5">
        <f>L6/(L6+L16+L26+L36)*100</f>
        <v>12.579821293731392</v>
      </c>
      <c r="N6" s="2">
        <f>L6/(D4-D6)*100</f>
        <v>8.5269973374748869</v>
      </c>
      <c r="O6" s="2">
        <f t="shared" si="2"/>
        <v>0.18039577731223816</v>
      </c>
    </row>
    <row r="7" spans="1:19" ht="15" x14ac:dyDescent="0.25">
      <c r="A7" s="18">
        <v>1914480</v>
      </c>
      <c r="B7" s="5">
        <v>30</v>
      </c>
      <c r="C7" s="5">
        <v>5.5549999999999997</v>
      </c>
      <c r="D7" s="5">
        <f t="shared" si="0"/>
        <v>5.8706121353827276</v>
      </c>
      <c r="E7" s="2">
        <f>(D4-D7)/D4*100</f>
        <v>6.005037338164481</v>
      </c>
      <c r="F7" s="8">
        <f>(L7+L17+L27+L37)/(E7/100*D4)*100</f>
        <v>58.171462916702545</v>
      </c>
      <c r="G7" s="5">
        <f>(L7+L17+L27+L37+D7)/D4*100</f>
        <v>97.488180730140002</v>
      </c>
      <c r="H7" s="13"/>
      <c r="I7" s="18">
        <v>6678</v>
      </c>
      <c r="J7" s="5">
        <v>30</v>
      </c>
      <c r="K7" s="5">
        <v>0</v>
      </c>
      <c r="L7" s="5">
        <f t="shared" si="1"/>
        <v>2.3251077164120643E-2</v>
      </c>
      <c r="M7" s="5">
        <f>L7/(L7+L17+L27+L37)*100</f>
        <v>10.657088476068289</v>
      </c>
      <c r="N7" s="2">
        <f>L7/(D4-D7)*100</f>
        <v>6.1993842708562443</v>
      </c>
      <c r="O7" s="2">
        <f t="shared" si="2"/>
        <v>0.37227534020121333</v>
      </c>
    </row>
    <row r="8" spans="1:19" ht="15" x14ac:dyDescent="0.25">
      <c r="A8" s="18">
        <v>1860330</v>
      </c>
      <c r="B8" s="5">
        <v>45</v>
      </c>
      <c r="C8" s="5">
        <v>5.5549999999999997</v>
      </c>
      <c r="D8" s="5">
        <f t="shared" si="0"/>
        <v>5.704565142397179</v>
      </c>
      <c r="E8" s="2">
        <f>(D4-D8)/D4*100</f>
        <v>8.6636324805208211</v>
      </c>
      <c r="F8" s="8">
        <f>(L8+L18+L28+L38)/(E8/100*D4)*100</f>
        <v>41.334456171905458</v>
      </c>
      <c r="G8" s="5">
        <f>(L8+L18+L28+L38+D8)/D4*100</f>
        <v>94.91743289003503</v>
      </c>
      <c r="H8" s="13"/>
      <c r="I8" s="18">
        <v>7984</v>
      </c>
      <c r="J8" s="5">
        <v>45</v>
      </c>
      <c r="K8" s="5">
        <v>0</v>
      </c>
      <c r="L8" s="5">
        <f t="shared" si="1"/>
        <v>2.779823301562432E-2</v>
      </c>
      <c r="M8" s="5">
        <f>L8/(L8+L28+L18+L38)*100</f>
        <v>12.428712264120575</v>
      </c>
      <c r="N8" s="2">
        <f>L8/(D4-D8)*100</f>
        <v>5.1373406235451569</v>
      </c>
      <c r="O8" s="2">
        <f t="shared" si="2"/>
        <v>0.44508031089644912</v>
      </c>
      <c r="R8" s="2"/>
    </row>
    <row r="9" spans="1:19" ht="15" x14ac:dyDescent="0.25">
      <c r="A9" s="18">
        <v>1835050</v>
      </c>
      <c r="B9" s="5">
        <v>60</v>
      </c>
      <c r="C9" s="5">
        <v>5.5549999999999997</v>
      </c>
      <c r="D9" s="5">
        <f t="shared" si="0"/>
        <v>5.627045881405957</v>
      </c>
      <c r="E9" s="2">
        <f>(D4-D9)/D4*100</f>
        <v>9.9048011822524629</v>
      </c>
      <c r="F9" s="23">
        <f>(L9+L19+L29+L39)/(E9/100*D4)*100</f>
        <v>37.581306122691657</v>
      </c>
      <c r="G9" s="5">
        <f>(L9+L19+L29+L39+D9)/D4*100</f>
        <v>93.817552470893816</v>
      </c>
      <c r="H9" s="13"/>
      <c r="I9" s="18">
        <v>8675</v>
      </c>
      <c r="J9" s="5">
        <v>60</v>
      </c>
      <c r="K9" s="5">
        <v>0</v>
      </c>
      <c r="L9" s="5">
        <f t="shared" si="1"/>
        <v>3.0204117160638897E-2</v>
      </c>
      <c r="M9" s="5">
        <f>L9/(L9+L29+L19+L39)*100</f>
        <v>12.991811351629437</v>
      </c>
      <c r="N9" s="2">
        <f>L9/(D4-D9)*100</f>
        <v>4.8824923949384624</v>
      </c>
      <c r="O9" s="2">
        <f t="shared" si="2"/>
        <v>0.48360116445725138</v>
      </c>
      <c r="R9" s="2"/>
      <c r="S9" s="3"/>
    </row>
    <row r="10" spans="1:19" ht="15" x14ac:dyDescent="0.25">
      <c r="A10" s="18">
        <v>1747550</v>
      </c>
      <c r="B10" s="5">
        <v>120</v>
      </c>
      <c r="C10" s="5">
        <v>5.5549999999999997</v>
      </c>
      <c r="D10" s="5">
        <f t="shared" si="0"/>
        <v>5.3587335658706738</v>
      </c>
      <c r="E10" s="2">
        <f>(D4-D10)/D4*100</f>
        <v>14.200776712375845</v>
      </c>
      <c r="F10" s="8">
        <f>(L10+L20+L30+L40)/(E10/100*D4)*100</f>
        <v>28.492081418077397</v>
      </c>
      <c r="G10" s="5">
        <f>(L10+L20+L30+L40+D10)/D4*100</f>
        <v>89.845320150513658</v>
      </c>
      <c r="H10" s="13"/>
      <c r="I10" s="18">
        <v>10124</v>
      </c>
      <c r="J10" s="5">
        <v>120</v>
      </c>
      <c r="K10" s="5">
        <v>0</v>
      </c>
      <c r="L10" s="5">
        <f t="shared" si="1"/>
        <v>3.5249162205683943E-2</v>
      </c>
      <c r="M10" s="5">
        <f>L10/(L10+L30+L20+L40)*100</f>
        <v>13.948699409406732</v>
      </c>
      <c r="N10" s="2">
        <f>L10/(D4-D10)*100</f>
        <v>3.9742747924910478</v>
      </c>
      <c r="O10" s="2">
        <f t="shared" si="2"/>
        <v>0.56437788921789211</v>
      </c>
      <c r="R10" s="2"/>
      <c r="S10" s="3"/>
    </row>
    <row r="11" spans="1:19" ht="15" x14ac:dyDescent="0.25">
      <c r="A11" s="18">
        <v>1606840</v>
      </c>
      <c r="B11" s="5">
        <v>240</v>
      </c>
      <c r="C11" s="5">
        <v>5.5549999999999997</v>
      </c>
      <c r="D11" s="5">
        <f t="shared" si="0"/>
        <v>4.9272566982253059</v>
      </c>
      <c r="E11" s="2">
        <f>(D4-D11)/D4*100</f>
        <v>21.109196333446256</v>
      </c>
      <c r="F11" s="23">
        <f>(L11+L21+L31+L41)/(E11/100*D4)*100</f>
        <v>22.849940015472992</v>
      </c>
      <c r="G11" s="5">
        <f>(L11+L21+L31+L41+D11)/D4*100</f>
        <v>83.714242366494645</v>
      </c>
      <c r="H11" s="13"/>
      <c r="I11" s="18">
        <v>12295</v>
      </c>
      <c r="J11" s="5">
        <v>240</v>
      </c>
      <c r="K11" s="5">
        <v>0</v>
      </c>
      <c r="L11" s="5">
        <f t="shared" si="1"/>
        <v>4.2808025416721067E-2</v>
      </c>
      <c r="M11" s="5">
        <f>L11/(L11+L31+L21+L41)*100</f>
        <v>14.209854269267217</v>
      </c>
      <c r="N11" s="2">
        <f>L11/(D4-D11)*100</f>
        <v>3.2469431768136872</v>
      </c>
      <c r="O11" s="2">
        <f t="shared" si="2"/>
        <v>0.68540361002903827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0</v>
      </c>
      <c r="J12" s="4" t="s">
        <v>1</v>
      </c>
      <c r="K12" s="4" t="s">
        <v>77</v>
      </c>
      <c r="L12" s="4" t="s">
        <v>78</v>
      </c>
      <c r="M12" s="4" t="s">
        <v>79</v>
      </c>
      <c r="N12" s="4" t="s">
        <v>80</v>
      </c>
      <c r="O12" s="4" t="s">
        <v>84</v>
      </c>
      <c r="R12" s="2"/>
    </row>
    <row r="13" spans="1:19" ht="15" x14ac:dyDescent="0.25">
      <c r="A13" s="4" t="s">
        <v>42</v>
      </c>
      <c r="B13" s="4"/>
      <c r="C13" s="4" t="s">
        <v>43</v>
      </c>
      <c r="D13" s="4" t="s">
        <v>49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ht="15" x14ac:dyDescent="0.25">
      <c r="A14" s="1" t="s">
        <v>44</v>
      </c>
      <c r="C14" s="18" t="s">
        <v>47</v>
      </c>
      <c r="D14" s="18" t="s">
        <v>73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I14/13346600*40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ht="15" x14ac:dyDescent="0.25">
      <c r="A15" s="1" t="s">
        <v>36</v>
      </c>
      <c r="C15" s="18" t="s">
        <v>48</v>
      </c>
      <c r="D15" s="1" t="s">
        <v>81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8" t="s">
        <v>71</v>
      </c>
      <c r="D16" s="1" t="s">
        <v>72</v>
      </c>
      <c r="F16" s="1"/>
      <c r="G16" s="1"/>
      <c r="H16" s="13"/>
      <c r="I16" s="18">
        <v>4473</v>
      </c>
      <c r="J16" s="5">
        <v>15</v>
      </c>
      <c r="K16" s="5">
        <v>0</v>
      </c>
      <c r="L16" s="5">
        <f t="shared" si="3"/>
        <v>1.3405661366939894E-2</v>
      </c>
      <c r="M16" s="5">
        <f t="shared" ref="M16:M21" si="6">L16/(L6+L16+L26+L36)*100</f>
        <v>14.967785153003069</v>
      </c>
      <c r="N16" s="2">
        <f>L16/(D4-D6)*100</f>
        <v>10.145634120506331</v>
      </c>
      <c r="O16" s="2">
        <f>E6*N16/100</f>
        <v>0.21463939544706065</v>
      </c>
      <c r="R16" s="2" t="s">
        <v>9</v>
      </c>
    </row>
    <row r="17" spans="1:18" ht="16.5" x14ac:dyDescent="0.3">
      <c r="A17" s="1" t="s">
        <v>45</v>
      </c>
      <c r="C17" s="18" t="s">
        <v>51</v>
      </c>
      <c r="D17" s="1" t="s">
        <v>55</v>
      </c>
      <c r="F17" s="1"/>
      <c r="G17" s="1"/>
      <c r="H17" s="13"/>
      <c r="I17" s="18">
        <v>10232</v>
      </c>
      <c r="J17" s="5">
        <v>30</v>
      </c>
      <c r="K17" s="5">
        <v>0</v>
      </c>
      <c r="L17" s="5">
        <f t="shared" si="3"/>
        <v>3.06654878395996E-2</v>
      </c>
      <c r="M17" s="5">
        <f t="shared" si="6"/>
        <v>14.055469979374132</v>
      </c>
      <c r="N17" s="2">
        <f>L17/(D4-D7)*100</f>
        <v>8.1762725068198812</v>
      </c>
      <c r="O17" s="2">
        <f t="shared" ref="O17:O20" si="7">E7*N17/100</f>
        <v>0.49098821690461086</v>
      </c>
      <c r="R17" s="2" t="s">
        <v>15</v>
      </c>
    </row>
    <row r="18" spans="1:18" ht="18" x14ac:dyDescent="0.25">
      <c r="A18" s="1" t="s">
        <v>38</v>
      </c>
      <c r="C18" s="18" t="s">
        <v>68</v>
      </c>
      <c r="F18" s="1"/>
      <c r="G18" s="1"/>
      <c r="H18" s="13"/>
      <c r="I18" s="18">
        <v>10572</v>
      </c>
      <c r="J18" s="5">
        <v>45</v>
      </c>
      <c r="K18" s="5">
        <v>0</v>
      </c>
      <c r="L18" s="5">
        <f t="shared" si="3"/>
        <v>3.1684473948421318E-2</v>
      </c>
      <c r="M18" s="5">
        <f t="shared" si="6"/>
        <v>14.166267680525399</v>
      </c>
      <c r="N18" s="2">
        <f>L18/(D4-D8)*100</f>
        <v>5.8555497056015779</v>
      </c>
      <c r="O18" s="2">
        <f t="shared" si="7"/>
        <v>0.50730330620753961</v>
      </c>
      <c r="R18" s="2" t="s">
        <v>97</v>
      </c>
    </row>
    <row r="19" spans="1:18" ht="15" x14ac:dyDescent="0.25">
      <c r="A19" s="1" t="s">
        <v>46</v>
      </c>
      <c r="C19" s="18" t="s">
        <v>52</v>
      </c>
      <c r="F19" s="1"/>
      <c r="G19" s="1"/>
      <c r="H19" s="13"/>
      <c r="I19" s="18">
        <v>11367</v>
      </c>
      <c r="J19" s="5">
        <v>60</v>
      </c>
      <c r="K19" s="5">
        <v>0</v>
      </c>
      <c r="L19" s="5">
        <f t="shared" si="3"/>
        <v>3.4067103232283881E-2</v>
      </c>
      <c r="M19" s="5">
        <f t="shared" si="6"/>
        <v>14.653412186703211</v>
      </c>
      <c r="N19" s="2">
        <f>L19/(D4-D9)*100</f>
        <v>5.5069436913047385</v>
      </c>
      <c r="O19" s="2">
        <f t="shared" si="7"/>
        <v>0.54545182384232915</v>
      </c>
      <c r="R19" s="2" t="s">
        <v>0</v>
      </c>
    </row>
    <row r="20" spans="1:18" ht="16.5" x14ac:dyDescent="0.3">
      <c r="A20" s="1" t="s">
        <v>50</v>
      </c>
      <c r="C20" s="1" t="s">
        <v>53</v>
      </c>
      <c r="D20" s="1" t="s">
        <v>56</v>
      </c>
      <c r="F20" s="1"/>
      <c r="G20" s="1"/>
      <c r="H20" s="13"/>
      <c r="I20" s="18">
        <v>13764</v>
      </c>
      <c r="J20" s="5">
        <v>120</v>
      </c>
      <c r="K20" s="5">
        <v>0</v>
      </c>
      <c r="L20" s="5">
        <f t="shared" si="3"/>
        <v>4.1250955299477018E-2</v>
      </c>
      <c r="M20" s="5">
        <f t="shared" si="6"/>
        <v>16.323712105999945</v>
      </c>
      <c r="N20" s="2">
        <f>L20/(D4-D10)*100</f>
        <v>4.650965343694061</v>
      </c>
      <c r="O20" s="2">
        <f t="shared" si="7"/>
        <v>0.66047320342797733</v>
      </c>
      <c r="R20" s="2" t="s">
        <v>21</v>
      </c>
    </row>
    <row r="21" spans="1:18" ht="15" x14ac:dyDescent="0.25">
      <c r="A21" s="1" t="s">
        <v>67</v>
      </c>
      <c r="F21" s="1"/>
      <c r="G21" s="1"/>
      <c r="H21" s="13"/>
      <c r="I21" s="18">
        <v>18539</v>
      </c>
      <c r="J21" s="5">
        <v>240</v>
      </c>
      <c r="K21" s="5">
        <v>0</v>
      </c>
      <c r="L21" s="5">
        <f t="shared" si="3"/>
        <v>5.5561716092487973E-2</v>
      </c>
      <c r="M21" s="5">
        <f t="shared" si="6"/>
        <v>18.443361517820922</v>
      </c>
      <c r="N21" s="24">
        <f>L21/(D4-D11)*100</f>
        <v>4.2142970436589096</v>
      </c>
      <c r="O21" s="24">
        <f>E11*N21/100</f>
        <v>0.88960423702058056</v>
      </c>
      <c r="R21" s="2"/>
    </row>
    <row r="22" spans="1:18" ht="20.25" x14ac:dyDescent="0.3">
      <c r="A22" s="19" t="s">
        <v>59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70</v>
      </c>
      <c r="O22" s="4" t="s">
        <v>26</v>
      </c>
      <c r="R22" s="2"/>
    </row>
    <row r="23" spans="1:18" ht="16.5" x14ac:dyDescent="0.3">
      <c r="A23" s="4" t="s">
        <v>54</v>
      </c>
      <c r="B23" s="4" t="s">
        <v>57</v>
      </c>
      <c r="C23" s="4" t="s">
        <v>58</v>
      </c>
      <c r="D23" s="4" t="s">
        <v>62</v>
      </c>
      <c r="E23" s="4" t="s">
        <v>98</v>
      </c>
      <c r="F23" s="4" t="s">
        <v>99</v>
      </c>
      <c r="G23" s="4" t="s">
        <v>63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ht="15" x14ac:dyDescent="0.25">
      <c r="A24" s="5">
        <v>0</v>
      </c>
      <c r="B24" s="18">
        <v>0</v>
      </c>
      <c r="C24" s="1">
        <v>10.64</v>
      </c>
      <c r="D24" s="16">
        <f>C24/100*5.5555</f>
        <v>0.59110520000000011</v>
      </c>
      <c r="E24" s="16">
        <v>1.55</v>
      </c>
      <c r="F24" s="16">
        <f>E24/100*0.2</f>
        <v>3.1000000000000003E-3</v>
      </c>
      <c r="G24" s="17">
        <f>D24/(F24*1)</f>
        <v>190.67909677419357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ht="15" x14ac:dyDescent="0.25">
      <c r="A25" s="5">
        <v>0.25</v>
      </c>
      <c r="B25" s="18">
        <v>2.1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ht="15" x14ac:dyDescent="0.25">
      <c r="A26" s="5">
        <v>0.5</v>
      </c>
      <c r="B26" s="18">
        <v>6</v>
      </c>
      <c r="F26" s="1"/>
      <c r="G26" s="1"/>
      <c r="H26" s="14"/>
      <c r="I26" s="18">
        <v>13447</v>
      </c>
      <c r="J26" s="5">
        <v>15</v>
      </c>
      <c r="K26" s="5">
        <v>0</v>
      </c>
      <c r="L26" s="5">
        <f t="shared" si="8"/>
        <v>4.0805674619732203E-2</v>
      </c>
      <c r="M26" s="5">
        <f>L26/(L26+L16+L6+L36)*100</f>
        <v>45.560644418315796</v>
      </c>
      <c r="N26" s="2">
        <f>L26/(D4-D6)*100</f>
        <v>30.882433428701304</v>
      </c>
      <c r="O26" s="2">
        <f>E6*N26/100</f>
        <v>0.65334376957994766</v>
      </c>
      <c r="R26" s="2"/>
    </row>
    <row r="27" spans="1:18" x14ac:dyDescent="0.3">
      <c r="A27" s="5">
        <v>0.75</v>
      </c>
      <c r="B27" s="18">
        <v>8.6999999999999993</v>
      </c>
      <c r="F27" s="1"/>
      <c r="G27" s="1"/>
      <c r="H27" s="14"/>
      <c r="I27" s="18">
        <v>33230</v>
      </c>
      <c r="J27" s="5">
        <v>30</v>
      </c>
      <c r="K27" s="5">
        <v>0</v>
      </c>
      <c r="L27" s="5">
        <f t="shared" si="8"/>
        <v>0.10083829609680234</v>
      </c>
      <c r="M27" s="5">
        <f t="shared" ref="M27" si="10">L27/(L27+L17+L7+L37)*100</f>
        <v>46.219047646442107</v>
      </c>
      <c r="N27" s="2">
        <f>L27/(D4-D7)*100</f>
        <v>26.88629616210315</v>
      </c>
      <c r="O27" s="2">
        <f>E7*N27/100</f>
        <v>1.6145321233837779</v>
      </c>
      <c r="R27" s="2"/>
    </row>
    <row r="28" spans="1:18" x14ac:dyDescent="0.3">
      <c r="A28" s="5">
        <v>1</v>
      </c>
      <c r="B28" s="18">
        <v>9.9</v>
      </c>
      <c r="F28" s="1"/>
      <c r="G28" s="1"/>
      <c r="H28" s="14"/>
      <c r="I28" s="18">
        <v>33226</v>
      </c>
      <c r="J28" s="5">
        <v>45</v>
      </c>
      <c r="K28" s="5">
        <v>0</v>
      </c>
      <c r="L28" s="5">
        <f t="shared" si="8"/>
        <v>0.10082615787277624</v>
      </c>
      <c r="M28" s="5">
        <f>L28/(L28+L18+L8+L38)*100</f>
        <v>45.079818713412109</v>
      </c>
      <c r="N28" s="2">
        <f>L28/(D4-D8)*100</f>
        <v>18.633497908469757</v>
      </c>
      <c r="O28" s="2">
        <f>E8*N28/100</f>
        <v>1.6143377770553535</v>
      </c>
      <c r="R28" s="2"/>
    </row>
    <row r="29" spans="1:18" x14ac:dyDescent="0.3">
      <c r="A29" s="5">
        <v>2</v>
      </c>
      <c r="B29" s="18"/>
      <c r="F29" s="1"/>
      <c r="G29" s="1"/>
      <c r="H29" s="14"/>
      <c r="I29" s="18">
        <v>34332</v>
      </c>
      <c r="J29" s="5">
        <v>60</v>
      </c>
      <c r="K29" s="5">
        <v>0</v>
      </c>
      <c r="L29" s="5">
        <f t="shared" si="8"/>
        <v>0.10418237681599211</v>
      </c>
      <c r="M29" s="5">
        <f>L29/(L29+L19+L9+L39)*100</f>
        <v>44.812360465930311</v>
      </c>
      <c r="N29" s="2">
        <f>L29/(D4-D9)*100</f>
        <v>16.841070367505321</v>
      </c>
      <c r="O29" s="2">
        <f>E9*N29/100</f>
        <v>1.6680745368646361</v>
      </c>
      <c r="R29" s="2"/>
    </row>
    <row r="30" spans="1:18" x14ac:dyDescent="0.3">
      <c r="A30" s="5"/>
      <c r="B30" s="18"/>
      <c r="H30" s="14"/>
      <c r="I30" s="18">
        <v>36019</v>
      </c>
      <c r="J30" s="5">
        <v>120</v>
      </c>
      <c r="K30" s="5">
        <v>0</v>
      </c>
      <c r="L30" s="5">
        <f t="shared" si="8"/>
        <v>0.10930167279899859</v>
      </c>
      <c r="M30" s="5">
        <f>L30/(L30+L20+L10+L40)*100</f>
        <v>43.252550796021879</v>
      </c>
      <c r="N30" s="2">
        <f>L30/(D4-D10)*100</f>
        <v>12.32355198819784</v>
      </c>
      <c r="O30" s="2">
        <f t="shared" ref="O30:O31" si="11">E10*N30/100</f>
        <v>1.7500401008775293</v>
      </c>
      <c r="R30" s="2"/>
    </row>
    <row r="31" spans="1:18" x14ac:dyDescent="0.3">
      <c r="G31" s="1"/>
      <c r="H31" s="14"/>
      <c r="I31" s="18">
        <v>43082</v>
      </c>
      <c r="J31" s="5">
        <v>240</v>
      </c>
      <c r="K31" s="5">
        <v>0</v>
      </c>
      <c r="L31" s="5">
        <f t="shared" si="8"/>
        <v>0.13073474187307971</v>
      </c>
      <c r="M31" s="5">
        <f>L31/(L31+L21+L11+L41)*100</f>
        <v>43.396573699965437</v>
      </c>
      <c r="N31" s="24">
        <f>L31/(D4-D11)*100</f>
        <v>9.9160910592126292</v>
      </c>
      <c r="O31" s="24">
        <f t="shared" si="11"/>
        <v>2.0932071302925044</v>
      </c>
      <c r="R31" s="2"/>
    </row>
    <row r="32" spans="1:18" x14ac:dyDescent="0.3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3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3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3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3">
      <c r="F36" s="1"/>
      <c r="G36" s="1"/>
      <c r="H36" s="13"/>
      <c r="I36" s="18">
        <v>7867</v>
      </c>
      <c r="J36" s="5">
        <v>15</v>
      </c>
      <c r="K36" s="5">
        <v>0</v>
      </c>
      <c r="L36" s="5">
        <f t="shared" si="12"/>
        <v>2.40851721736202E-2</v>
      </c>
      <c r="M36" s="5">
        <f t="shared" si="14"/>
        <v>26.891749134949738</v>
      </c>
      <c r="N36" s="2">
        <f>L36/(D4-D6)*100</f>
        <v>18.228070806381304</v>
      </c>
      <c r="O36" s="2">
        <f>E6*N36/100</f>
        <v>0.38563011947572989</v>
      </c>
      <c r="Q36" s="2"/>
      <c r="R36" s="2"/>
    </row>
    <row r="37" spans="1:18" x14ac:dyDescent="0.3">
      <c r="F37" s="1"/>
      <c r="G37" s="1"/>
      <c r="H37" s="13"/>
      <c r="I37" s="18">
        <v>20715</v>
      </c>
      <c r="J37" s="5">
        <v>30</v>
      </c>
      <c r="K37" s="5">
        <v>0</v>
      </c>
      <c r="L37" s="5">
        <f t="shared" si="12"/>
        <v>6.3419898509793113E-2</v>
      </c>
      <c r="M37" s="5">
        <f t="shared" si="14"/>
        <v>29.068393898115474</v>
      </c>
      <c r="N37" s="2">
        <f>L37/(D4-D7)*100</f>
        <v>16.909509976923268</v>
      </c>
      <c r="O37" s="2">
        <f t="shared" ref="O37:O41" si="15">E7*N37/100</f>
        <v>1.0154223878148902</v>
      </c>
      <c r="Q37" s="2"/>
      <c r="R37" s="2"/>
    </row>
    <row r="38" spans="1:18" x14ac:dyDescent="0.3">
      <c r="F38" s="1"/>
      <c r="G38" s="1"/>
      <c r="H38" s="13"/>
      <c r="I38" s="18">
        <v>20693</v>
      </c>
      <c r="J38" s="5">
        <v>45</v>
      </c>
      <c r="K38" s="5">
        <v>0</v>
      </c>
      <c r="L38" s="5">
        <f t="shared" si="12"/>
        <v>6.3352544526340759E-2</v>
      </c>
      <c r="M38" s="5">
        <f t="shared" si="14"/>
        <v>28.32520134194192</v>
      </c>
      <c r="N38" s="2">
        <f>L38/(D4-D8)*100</f>
        <v>11.708067934288959</v>
      </c>
      <c r="O38" s="2">
        <f t="shared" si="15"/>
        <v>1.0143439763965014</v>
      </c>
    </row>
    <row r="39" spans="1:18" x14ac:dyDescent="0.3">
      <c r="F39" s="1"/>
      <c r="G39" s="1"/>
      <c r="H39" s="13"/>
      <c r="I39" s="18">
        <v>20915</v>
      </c>
      <c r="J39" s="5">
        <v>60</v>
      </c>
      <c r="K39" s="5">
        <v>0</v>
      </c>
      <c r="L39" s="5">
        <f t="shared" si="12"/>
        <v>6.4032207450269038E-2</v>
      </c>
      <c r="M39" s="5">
        <f t="shared" si="14"/>
        <v>27.542415995737034</v>
      </c>
      <c r="N39" s="2">
        <f>L39/(D4-D9)*100</f>
        <v>10.350799668943129</v>
      </c>
      <c r="O39" s="2">
        <f t="shared" si="15"/>
        <v>1.0252261279820629</v>
      </c>
    </row>
    <row r="40" spans="1:18" x14ac:dyDescent="0.3">
      <c r="F40" s="1"/>
      <c r="G40" s="1"/>
      <c r="H40" s="13"/>
      <c r="I40" s="18">
        <v>21853</v>
      </c>
      <c r="J40" s="5">
        <v>120</v>
      </c>
      <c r="K40" s="5">
        <v>0</v>
      </c>
      <c r="L40" s="5">
        <f t="shared" si="12"/>
        <v>6.6903936381101078E-2</v>
      </c>
      <c r="M40" s="5">
        <f t="shared" si="14"/>
        <v>26.475037688571433</v>
      </c>
      <c r="N40" s="2">
        <f>L40/(D4-D10)*100</f>
        <v>7.5432892936944498</v>
      </c>
      <c r="O40" s="2">
        <f t="shared" si="15"/>
        <v>1.0712056693661018</v>
      </c>
    </row>
    <row r="41" spans="1:18" x14ac:dyDescent="0.3">
      <c r="F41" s="1"/>
      <c r="G41" s="1"/>
      <c r="H41" s="13"/>
      <c r="I41" s="18">
        <v>23567</v>
      </c>
      <c r="J41" s="5">
        <v>240</v>
      </c>
      <c r="K41" s="5">
        <v>0</v>
      </c>
      <c r="L41" s="5">
        <f t="shared" si="12"/>
        <v>7.2151424000979694E-2</v>
      </c>
      <c r="M41" s="5">
        <f t="shared" si="14"/>
        <v>23.95021051294642</v>
      </c>
      <c r="N41" s="24">
        <f>L41/(D4-D11)*100</f>
        <v>5.4726087357877633</v>
      </c>
      <c r="O41" s="24">
        <f t="shared" si="15"/>
        <v>1.15522372259877</v>
      </c>
    </row>
    <row r="42" spans="1:18" ht="20" x14ac:dyDescent="0.4">
      <c r="A42" s="19" t="s">
        <v>100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29.5" x14ac:dyDescent="0.45">
      <c r="A43" s="25" t="s">
        <v>54</v>
      </c>
      <c r="B43" s="25" t="s">
        <v>104</v>
      </c>
      <c r="C43" s="25" t="s">
        <v>101</v>
      </c>
      <c r="D43" s="4"/>
      <c r="E43" s="4"/>
      <c r="F43" s="4"/>
      <c r="G43" s="4" t="s">
        <v>63</v>
      </c>
    </row>
    <row r="44" spans="1:18" x14ac:dyDescent="0.3">
      <c r="A44" s="5">
        <v>0</v>
      </c>
      <c r="B44" s="1">
        <f>L35</f>
        <v>0</v>
      </c>
      <c r="C44" s="1">
        <v>7.2300000000000003E-2</v>
      </c>
      <c r="F44" s="1"/>
      <c r="G44" s="5">
        <f>C44/F24</f>
        <v>23.322580645161288</v>
      </c>
      <c r="H44" s="5"/>
      <c r="I44" s="5"/>
      <c r="J44" s="5"/>
      <c r="K44" s="5"/>
      <c r="L44" s="5"/>
      <c r="M44" s="5"/>
      <c r="N44" s="5"/>
      <c r="O44" s="5"/>
    </row>
    <row r="45" spans="1:18" x14ac:dyDescent="0.3">
      <c r="A45" s="5">
        <v>0.25</v>
      </c>
      <c r="B45" s="1">
        <f t="shared" ref="B45:B48" si="16">L36</f>
        <v>2.40851721736202E-2</v>
      </c>
      <c r="F45" s="1"/>
      <c r="G45" s="5"/>
      <c r="H45" s="5"/>
      <c r="I45" s="5"/>
      <c r="J45" s="5"/>
      <c r="K45" s="5"/>
      <c r="L45" s="5"/>
      <c r="M45" s="5"/>
      <c r="N45" s="5"/>
      <c r="O45" s="5"/>
    </row>
    <row r="46" spans="1:18" x14ac:dyDescent="0.3">
      <c r="A46" s="5">
        <v>0.5</v>
      </c>
      <c r="F46" s="1"/>
      <c r="G46" s="5"/>
      <c r="H46" s="5"/>
      <c r="I46" s="5"/>
      <c r="J46" s="5"/>
      <c r="K46" s="5"/>
      <c r="L46" s="5"/>
      <c r="M46" s="5"/>
      <c r="N46" s="5"/>
      <c r="O46" s="5"/>
    </row>
    <row r="47" spans="1:18" x14ac:dyDescent="0.3">
      <c r="A47" s="5">
        <v>0.75</v>
      </c>
      <c r="B47" s="1">
        <f t="shared" si="16"/>
        <v>6.3352544526340759E-2</v>
      </c>
      <c r="F47" s="1"/>
      <c r="G47" s="5"/>
      <c r="H47" s="5"/>
      <c r="I47" s="5"/>
      <c r="J47" s="5"/>
      <c r="K47" s="5"/>
      <c r="L47" s="5"/>
      <c r="M47" s="5"/>
      <c r="N47" s="5"/>
      <c r="O47" s="5"/>
    </row>
    <row r="48" spans="1:18" x14ac:dyDescent="0.3">
      <c r="A48" s="5">
        <v>1</v>
      </c>
      <c r="B48" s="1">
        <f t="shared" si="16"/>
        <v>6.4032207450269038E-2</v>
      </c>
      <c r="F48" s="1"/>
      <c r="G48" s="5"/>
      <c r="H48" s="5"/>
      <c r="I48" s="5"/>
      <c r="J48" s="5"/>
      <c r="K48" s="5"/>
      <c r="L48" s="5"/>
      <c r="M48" s="5"/>
      <c r="N48" s="5"/>
      <c r="O48" s="5"/>
    </row>
    <row r="49" spans="1:15" x14ac:dyDescent="0.3">
      <c r="A49" s="5">
        <v>2</v>
      </c>
      <c r="F49" s="1"/>
      <c r="G49" s="1"/>
      <c r="I49" s="18"/>
      <c r="J49" s="5"/>
      <c r="K49" s="5"/>
      <c r="L49" s="5"/>
      <c r="M49" s="5"/>
      <c r="N49" s="2"/>
      <c r="O49" s="2"/>
    </row>
    <row r="50" spans="1:15" x14ac:dyDescent="0.3">
      <c r="A50" s="1">
        <v>4</v>
      </c>
      <c r="F50" s="1"/>
      <c r="G50" s="1"/>
      <c r="I50" s="18"/>
      <c r="J50" s="5"/>
      <c r="K50" s="5"/>
      <c r="L50" s="5"/>
      <c r="M50" s="5"/>
      <c r="N50" s="2"/>
      <c r="O50" s="2"/>
    </row>
    <row r="51" spans="1:15" x14ac:dyDescent="0.3">
      <c r="F51" s="1"/>
      <c r="G51" s="1"/>
      <c r="I51" s="18"/>
      <c r="J51" s="5"/>
      <c r="K51" s="5"/>
      <c r="L51" s="5"/>
      <c r="M51" s="5"/>
      <c r="N51" s="2"/>
      <c r="O51" s="2"/>
    </row>
    <row r="52" spans="1:15" x14ac:dyDescent="0.3">
      <c r="F52" s="1"/>
      <c r="G52" s="1"/>
      <c r="I52" s="18"/>
      <c r="J52" s="5"/>
      <c r="K52" s="5"/>
      <c r="L52" s="5"/>
      <c r="M52" s="5"/>
      <c r="N52" s="2"/>
      <c r="O52" s="2"/>
    </row>
    <row r="53" spans="1:15" x14ac:dyDescent="0.3">
      <c r="I53" s="18"/>
      <c r="J53" s="5"/>
      <c r="K53" s="5"/>
      <c r="L53" s="5"/>
      <c r="M53" s="5"/>
      <c r="N53" s="2"/>
      <c r="O53" s="2"/>
    </row>
    <row r="54" spans="1:15" x14ac:dyDescent="0.3">
      <c r="I54" s="18"/>
      <c r="J54" s="5"/>
      <c r="K54" s="5"/>
      <c r="L54" s="5"/>
      <c r="M54" s="5"/>
      <c r="N54" s="2"/>
      <c r="O54" s="2"/>
    </row>
    <row r="56" spans="1:15" x14ac:dyDescent="0.3">
      <c r="D56" s="5"/>
    </row>
    <row r="57" spans="1:15" x14ac:dyDescent="0.3">
      <c r="D57" s="5"/>
    </row>
    <row r="58" spans="1:15" x14ac:dyDescent="0.3">
      <c r="D58" s="5"/>
    </row>
    <row r="59" spans="1:15" x14ac:dyDescent="0.3">
      <c r="D59" s="5"/>
    </row>
    <row r="60" spans="1:15" x14ac:dyDescent="0.3">
      <c r="D60" s="5"/>
    </row>
    <row r="61" spans="1:15" ht="20" x14ac:dyDescent="0.4">
      <c r="A61" s="19" t="s">
        <v>102</v>
      </c>
      <c r="B61" s="20"/>
      <c r="C61" s="20"/>
      <c r="D61" s="20"/>
      <c r="E61" s="20"/>
      <c r="F61" s="20"/>
      <c r="G61" s="20"/>
    </row>
    <row r="62" spans="1:15" ht="29.5" x14ac:dyDescent="0.45">
      <c r="A62" s="25" t="s">
        <v>54</v>
      </c>
      <c r="B62" s="25" t="s">
        <v>103</v>
      </c>
      <c r="C62" s="25" t="s">
        <v>101</v>
      </c>
      <c r="D62" s="4"/>
      <c r="E62" s="4"/>
      <c r="F62" s="4"/>
      <c r="G62" s="4" t="s">
        <v>63</v>
      </c>
    </row>
    <row r="63" spans="1:15" x14ac:dyDescent="0.3">
      <c r="A63" s="5">
        <v>0</v>
      </c>
      <c r="B63" s="1">
        <f>L25</f>
        <v>0</v>
      </c>
      <c r="C63" s="1">
        <v>0.1169</v>
      </c>
      <c r="F63" s="1"/>
      <c r="G63" s="5">
        <f>C63/F24</f>
        <v>37.709677419354833</v>
      </c>
    </row>
    <row r="64" spans="1:15" x14ac:dyDescent="0.3">
      <c r="A64" s="5">
        <v>0.25</v>
      </c>
      <c r="B64" s="1">
        <f t="shared" ref="B64:B66" si="17">L26</f>
        <v>4.0805674619732203E-2</v>
      </c>
      <c r="F64" s="1"/>
      <c r="G64" s="5"/>
    </row>
    <row r="65" spans="1:7" x14ac:dyDescent="0.3">
      <c r="A65" s="5">
        <v>0.5</v>
      </c>
      <c r="F65" s="1"/>
      <c r="G65" s="5"/>
    </row>
    <row r="66" spans="1:7" x14ac:dyDescent="0.3">
      <c r="A66" s="5">
        <v>0.75</v>
      </c>
      <c r="B66" s="1">
        <f t="shared" si="17"/>
        <v>0.10082615787277624</v>
      </c>
      <c r="F66" s="1"/>
      <c r="G66" s="5"/>
    </row>
    <row r="67" spans="1:7" x14ac:dyDescent="0.3">
      <c r="A67" s="5">
        <v>1</v>
      </c>
      <c r="B67" s="1">
        <f>L29</f>
        <v>0.10418237681599211</v>
      </c>
      <c r="F67" s="1"/>
      <c r="G67" s="5"/>
    </row>
    <row r="68" spans="1:7" x14ac:dyDescent="0.3">
      <c r="A68" s="5">
        <v>2</v>
      </c>
      <c r="F68" s="1"/>
      <c r="G68" s="1"/>
    </row>
    <row r="69" spans="1:7" x14ac:dyDescent="0.3">
      <c r="A69" s="1">
        <v>4</v>
      </c>
      <c r="F69" s="1"/>
      <c r="G69" s="1"/>
    </row>
    <row r="78" spans="1:7" ht="20" x14ac:dyDescent="0.4">
      <c r="A78" s="19" t="s">
        <v>105</v>
      </c>
      <c r="B78" s="20"/>
      <c r="C78" s="20"/>
      <c r="D78" s="20"/>
      <c r="E78" s="20"/>
      <c r="F78" s="20"/>
      <c r="G78" s="20"/>
    </row>
    <row r="79" spans="1:7" ht="29.5" x14ac:dyDescent="0.45">
      <c r="A79" s="25" t="s">
        <v>54</v>
      </c>
      <c r="B79" s="25" t="s">
        <v>106</v>
      </c>
      <c r="C79" s="25" t="s">
        <v>101</v>
      </c>
      <c r="D79" s="4"/>
      <c r="E79" s="4"/>
      <c r="F79" s="4"/>
      <c r="G79" s="4" t="s">
        <v>63</v>
      </c>
    </row>
    <row r="80" spans="1:7" x14ac:dyDescent="0.3">
      <c r="A80" s="5">
        <v>0</v>
      </c>
      <c r="B80" s="1">
        <f>L15</f>
        <v>0</v>
      </c>
      <c r="C80" s="1">
        <v>4.0800000000000003E-2</v>
      </c>
      <c r="F80" s="1"/>
      <c r="G80" s="5">
        <f>C80/F24</f>
        <v>13.161290322580644</v>
      </c>
    </row>
    <row r="81" spans="1:7" x14ac:dyDescent="0.3">
      <c r="A81" s="5">
        <v>0.25</v>
      </c>
      <c r="B81" s="1">
        <f t="shared" ref="B81:B84" si="18">L16</f>
        <v>1.3405661366939894E-2</v>
      </c>
      <c r="F81" s="1"/>
      <c r="G81" s="5"/>
    </row>
    <row r="82" spans="1:7" x14ac:dyDescent="0.3">
      <c r="A82" s="5">
        <v>0.5</v>
      </c>
      <c r="B82" s="1">
        <f t="shared" si="18"/>
        <v>3.06654878395996E-2</v>
      </c>
      <c r="F82" s="1"/>
      <c r="G82" s="5"/>
    </row>
    <row r="83" spans="1:7" x14ac:dyDescent="0.3">
      <c r="A83" s="5">
        <v>0.75</v>
      </c>
      <c r="B83" s="1">
        <f t="shared" si="18"/>
        <v>3.1684473948421318E-2</v>
      </c>
      <c r="F83" s="1"/>
      <c r="G83" s="5"/>
    </row>
    <row r="84" spans="1:7" x14ac:dyDescent="0.3">
      <c r="A84" s="5">
        <v>1</v>
      </c>
      <c r="B84" s="1">
        <f t="shared" si="18"/>
        <v>3.4067103232283881E-2</v>
      </c>
      <c r="F84" s="1"/>
      <c r="G84" s="5"/>
    </row>
    <row r="85" spans="1:7" x14ac:dyDescent="0.3">
      <c r="A85" s="5">
        <v>2</v>
      </c>
      <c r="F85" s="1"/>
      <c r="G85" s="1"/>
    </row>
    <row r="86" spans="1:7" x14ac:dyDescent="0.3">
      <c r="A86" s="1">
        <v>4</v>
      </c>
      <c r="F86" s="1"/>
      <c r="G86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opLeftCell="A17" zoomScale="70" zoomScaleNormal="70" workbookViewId="0">
      <selection activeCell="G24" sqref="G24"/>
    </sheetView>
  </sheetViews>
  <sheetFormatPr defaultColWidth="9.1796875" defaultRowHeight="14" x14ac:dyDescent="0.3"/>
  <cols>
    <col min="1" max="1" width="13.1796875" style="1" customWidth="1"/>
    <col min="2" max="2" width="7.26953125" style="1" customWidth="1"/>
    <col min="3" max="3" width="9.7265625" style="1" customWidth="1"/>
    <col min="4" max="4" width="21.1796875" style="1" customWidth="1"/>
    <col min="5" max="5" width="14" style="1" customWidth="1"/>
    <col min="6" max="6" width="24.26953125" style="2" customWidth="1"/>
    <col min="7" max="7" width="23" style="2" customWidth="1"/>
    <col min="8" max="8" width="3.81640625" style="1" customWidth="1"/>
    <col min="9" max="9" width="13" style="1" customWidth="1"/>
    <col min="10" max="10" width="7" style="1" customWidth="1"/>
    <col min="11" max="11" width="15.26953125" style="1" customWidth="1"/>
    <col min="12" max="12" width="18.1796875" style="1" customWidth="1"/>
    <col min="13" max="13" width="15.453125" style="1" customWidth="1"/>
    <col min="14" max="14" width="15.26953125" style="1" customWidth="1"/>
    <col min="15" max="15" width="17.81640625" style="1" customWidth="1"/>
    <col min="16" max="16384" width="9.179687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ht="15" x14ac:dyDescent="0.25">
      <c r="A2" s="7" t="s">
        <v>15</v>
      </c>
      <c r="B2" s="4" t="s">
        <v>1</v>
      </c>
      <c r="C2" s="4" t="s">
        <v>89</v>
      </c>
      <c r="D2" s="4" t="s">
        <v>90</v>
      </c>
      <c r="E2" s="4" t="s">
        <v>91</v>
      </c>
      <c r="F2" s="4" t="s">
        <v>39</v>
      </c>
      <c r="G2" s="4" t="s">
        <v>40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41</v>
      </c>
      <c r="N2" s="4" t="s">
        <v>41</v>
      </c>
      <c r="O2" s="4" t="s">
        <v>29</v>
      </c>
    </row>
    <row r="3" spans="1:19" ht="15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ht="15" x14ac:dyDescent="0.25">
      <c r="A4" s="18">
        <v>1856680</v>
      </c>
      <c r="B4" s="5" t="s">
        <v>33</v>
      </c>
      <c r="C4" s="5">
        <v>5.4950000000000001</v>
      </c>
      <c r="D4" s="5">
        <f t="shared" ref="D4:D11" si="0">A4/13065300*40</f>
        <v>5.684308818014129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ht="15" x14ac:dyDescent="0.25">
      <c r="A5" s="18">
        <v>1851890</v>
      </c>
      <c r="B5" s="5">
        <v>0</v>
      </c>
      <c r="C5" s="5">
        <v>5.4950000000000001</v>
      </c>
      <c r="D5" s="5">
        <f t="shared" si="0"/>
        <v>5.6696440188897315</v>
      </c>
      <c r="E5" s="2">
        <f>(D4-D5)/D4*100</f>
        <v>0.25798737531506688</v>
      </c>
      <c r="F5" s="8">
        <f>(L5+L15+L25+L35)/(E5/100*D4)*100</f>
        <v>0</v>
      </c>
      <c r="G5" s="5">
        <f>(L5+L15+L25+L35+D5)/D4*100</f>
        <v>99.742012624684932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ht="15" x14ac:dyDescent="0.25">
      <c r="A6" s="18">
        <v>1850360</v>
      </c>
      <c r="B6" s="5">
        <v>15</v>
      </c>
      <c r="C6" s="5">
        <v>5.4950000000000001</v>
      </c>
      <c r="D6" s="5">
        <f t="shared" si="0"/>
        <v>5.6649598554950895</v>
      </c>
      <c r="E6" s="2">
        <f>(D4-D6)/D4*100</f>
        <v>0.34039252859944474</v>
      </c>
      <c r="F6" s="8">
        <f>(L6+L16+L26+L36)/(E6/100*D4)*100</f>
        <v>48.790748997562879</v>
      </c>
      <c r="G6" s="5">
        <f>(L6+L16+L26+L36+D6)/D4*100</f>
        <v>99.825687535635964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ht="15" x14ac:dyDescent="0.25">
      <c r="A7" s="18">
        <v>1833780</v>
      </c>
      <c r="B7" s="5">
        <v>30</v>
      </c>
      <c r="C7" s="5">
        <v>5.4950000000000001</v>
      </c>
      <c r="D7" s="5">
        <f t="shared" si="0"/>
        <v>5.6141994443296364</v>
      </c>
      <c r="E7" s="2">
        <f>(D4-D7)/D4*100</f>
        <v>1.2333843203998562</v>
      </c>
      <c r="F7" s="8">
        <f>(L7+L17+L27+L37)/(E7/100*D4)*100</f>
        <v>33.644008780997915</v>
      </c>
      <c r="G7" s="5">
        <f>(L7+L17+L27+L37+D7)/D4*100</f>
        <v>99.181575608658918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ht="15" x14ac:dyDescent="0.25">
      <c r="A8" s="18">
        <v>1818110</v>
      </c>
      <c r="B8" s="5">
        <v>45</v>
      </c>
      <c r="C8" s="5">
        <v>5.4950000000000001</v>
      </c>
      <c r="D8" s="5">
        <f t="shared" si="0"/>
        <v>5.5662250388433492</v>
      </c>
      <c r="E8" s="2">
        <f>(D4-D8)/D4*100</f>
        <v>2.0773638968481238</v>
      </c>
      <c r="F8" s="8">
        <f>(L8+L18+L28+L38)/(E8/100*D4)*100</f>
        <v>22.557994681679148</v>
      </c>
      <c r="G8" s="5">
        <f>(L8+L18+L28+L38+D8)/D4*100</f>
        <v>98.391247740522005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ht="15" x14ac:dyDescent="0.25">
      <c r="A9" s="18">
        <v>1805380</v>
      </c>
      <c r="B9" s="5">
        <v>60</v>
      </c>
      <c r="C9" s="5">
        <v>5.4950000000000001</v>
      </c>
      <c r="D9" s="5">
        <f t="shared" si="0"/>
        <v>5.5272515747820563</v>
      </c>
      <c r="E9" s="2">
        <f>(D4-D9)/D4*100</f>
        <v>2.7629963160049114</v>
      </c>
      <c r="F9" s="23">
        <f>(L9+L19+L29+L39)/(E9/100*D4)*100</f>
        <v>18.703054719832622</v>
      </c>
      <c r="G9" s="5">
        <f>(L9+L19+L29+L39+D9)/D4*100</f>
        <v>97.753768396884439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ht="15" x14ac:dyDescent="0.25">
      <c r="A10" s="18">
        <v>1795140</v>
      </c>
      <c r="B10" s="5">
        <v>120</v>
      </c>
      <c r="C10" s="5">
        <v>5.4950000000000001</v>
      </c>
      <c r="D10" s="5">
        <f t="shared" si="0"/>
        <v>5.4959013570296893</v>
      </c>
      <c r="E10" s="2">
        <f>(D4-D10)/D4*100</f>
        <v>3.3145183876596942</v>
      </c>
      <c r="F10" s="8">
        <f>(L10+L20+L30+L40)/(E10/100*D4)*100</f>
        <v>19.363050762330491</v>
      </c>
      <c r="G10" s="5">
        <f>(L10+L20+L30+L40+D10)/D4*100</f>
        <v>97.327273490269633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ht="15" x14ac:dyDescent="0.25">
      <c r="A11" s="18">
        <v>1748930</v>
      </c>
      <c r="B11" s="5">
        <v>240</v>
      </c>
      <c r="C11" s="5">
        <v>5.4950000000000001</v>
      </c>
      <c r="D11" s="5">
        <f t="shared" si="0"/>
        <v>5.3544273763327288</v>
      </c>
      <c r="E11" s="2">
        <f>(D4-D11)/D4*100</f>
        <v>5.8033694551565134</v>
      </c>
      <c r="F11" s="23">
        <f>(L11+L21+L31+L41)/(E11/100*D4)*100</f>
        <v>11.414031276521017</v>
      </c>
      <c r="G11" s="5">
        <f>(L11+L21+L31+L41+D11)/D4*100</f>
        <v>94.85902894954711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64</v>
      </c>
      <c r="L12" s="4" t="s">
        <v>10</v>
      </c>
      <c r="M12" s="4" t="s">
        <v>11</v>
      </c>
      <c r="N12" s="4" t="s">
        <v>65</v>
      </c>
      <c r="O12" s="4" t="s">
        <v>66</v>
      </c>
      <c r="R12" s="2"/>
    </row>
    <row r="13" spans="1:19" ht="15" x14ac:dyDescent="0.25">
      <c r="A13" s="4" t="s">
        <v>42</v>
      </c>
      <c r="B13" s="4"/>
      <c r="C13" s="4" t="s">
        <v>43</v>
      </c>
      <c r="D13" s="4" t="s">
        <v>49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ht="15" x14ac:dyDescent="0.25">
      <c r="A14" s="1" t="s">
        <v>44</v>
      </c>
      <c r="C14" s="18" t="s">
        <v>47</v>
      </c>
      <c r="D14" s="18" t="s">
        <v>73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ht="15" x14ac:dyDescent="0.25">
      <c r="A15" s="1" t="s">
        <v>36</v>
      </c>
      <c r="C15" s="18" t="s">
        <v>48</v>
      </c>
      <c r="D15" s="1" t="s">
        <v>83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8" t="s">
        <v>71</v>
      </c>
      <c r="D16" s="1" t="s">
        <v>72</v>
      </c>
      <c r="F16" s="1"/>
      <c r="G16" s="1"/>
      <c r="H16" s="13"/>
      <c r="I16" s="18">
        <v>0</v>
      </c>
      <c r="J16" s="5">
        <v>15</v>
      </c>
      <c r="K16" s="5">
        <v>0</v>
      </c>
      <c r="L16" s="5">
        <f t="shared" si="3"/>
        <v>0</v>
      </c>
      <c r="M16" s="5">
        <f>L16/(L6+L16+L26+L36)*100</f>
        <v>0</v>
      </c>
      <c r="N16" s="2">
        <f>L16/(D4-D6)*100</f>
        <v>0</v>
      </c>
      <c r="O16" s="2">
        <f>E6*N16/100</f>
        <v>0</v>
      </c>
      <c r="R16" s="2"/>
    </row>
    <row r="17" spans="1:18" ht="16.5" x14ac:dyDescent="0.3">
      <c r="A17" s="1" t="s">
        <v>45</v>
      </c>
      <c r="C17" s="18" t="s">
        <v>51</v>
      </c>
      <c r="D17" s="1" t="s">
        <v>55</v>
      </c>
      <c r="F17" s="1"/>
      <c r="G17" s="1"/>
      <c r="H17" s="13"/>
      <c r="I17" s="18">
        <v>0</v>
      </c>
      <c r="J17" s="5">
        <v>30</v>
      </c>
      <c r="K17" s="5">
        <v>0</v>
      </c>
      <c r="L17" s="5">
        <f t="shared" si="3"/>
        <v>0</v>
      </c>
      <c r="M17" s="5">
        <f t="shared" ref="M17:M21" si="6">L17/(L7+L17+L27+L37)*100</f>
        <v>0</v>
      </c>
      <c r="N17" s="2">
        <f>L17/(D4-D7)*100</f>
        <v>0</v>
      </c>
      <c r="O17" s="2">
        <f t="shared" ref="O17:O20" si="7">E7*N17/100</f>
        <v>0</v>
      </c>
      <c r="R17" s="2"/>
    </row>
    <row r="18" spans="1:18" ht="18" x14ac:dyDescent="0.25">
      <c r="A18" s="1" t="s">
        <v>38</v>
      </c>
      <c r="C18" s="18" t="s">
        <v>68</v>
      </c>
      <c r="F18" s="1"/>
      <c r="G18" s="1"/>
      <c r="H18" s="13"/>
      <c r="I18" s="18">
        <v>0</v>
      </c>
      <c r="J18" s="5">
        <v>45</v>
      </c>
      <c r="K18" s="5">
        <v>0</v>
      </c>
      <c r="L18" s="5">
        <f t="shared" si="3"/>
        <v>0</v>
      </c>
      <c r="M18" s="5">
        <f t="shared" si="6"/>
        <v>0</v>
      </c>
      <c r="N18" s="2">
        <f>L18/(D4-D8)*100</f>
        <v>0</v>
      </c>
      <c r="O18" s="2">
        <f t="shared" si="7"/>
        <v>0</v>
      </c>
      <c r="R18" s="2"/>
    </row>
    <row r="19" spans="1:18" ht="15" x14ac:dyDescent="0.25">
      <c r="A19" s="1" t="s">
        <v>46</v>
      </c>
      <c r="C19" s="18" t="s">
        <v>52</v>
      </c>
      <c r="F19" s="1"/>
      <c r="G19" s="1"/>
      <c r="H19" s="13"/>
      <c r="I19" s="18">
        <v>0</v>
      </c>
      <c r="J19" s="5">
        <v>60</v>
      </c>
      <c r="K19" s="5">
        <v>0</v>
      </c>
      <c r="L19" s="5">
        <f t="shared" si="3"/>
        <v>0</v>
      </c>
      <c r="M19" s="5">
        <f t="shared" si="6"/>
        <v>0</v>
      </c>
      <c r="N19" s="2">
        <f>L19/(D4-D9)*100</f>
        <v>0</v>
      </c>
      <c r="O19" s="2">
        <f t="shared" si="7"/>
        <v>0</v>
      </c>
      <c r="R19" s="2"/>
    </row>
    <row r="20" spans="1:18" ht="16.5" x14ac:dyDescent="0.3">
      <c r="A20" s="1" t="s">
        <v>50</v>
      </c>
      <c r="C20" s="1" t="s">
        <v>53</v>
      </c>
      <c r="D20" s="1" t="s">
        <v>56</v>
      </c>
      <c r="F20" s="1"/>
      <c r="G20" s="1"/>
      <c r="H20" s="13"/>
      <c r="I20" s="18">
        <v>0</v>
      </c>
      <c r="J20" s="5">
        <v>120</v>
      </c>
      <c r="K20" s="5">
        <v>0</v>
      </c>
      <c r="L20" s="5">
        <f t="shared" si="3"/>
        <v>0</v>
      </c>
      <c r="M20" s="5">
        <f t="shared" si="6"/>
        <v>0</v>
      </c>
      <c r="N20" s="2">
        <f>L20/(D4-D10)*100</f>
        <v>0</v>
      </c>
      <c r="O20" s="2">
        <f t="shared" si="7"/>
        <v>0</v>
      </c>
      <c r="R20" s="2"/>
    </row>
    <row r="21" spans="1:18" ht="15" x14ac:dyDescent="0.25">
      <c r="A21" s="1" t="s">
        <v>67</v>
      </c>
      <c r="F21" s="1"/>
      <c r="G21" s="1"/>
      <c r="H21" s="13"/>
      <c r="I21" s="18">
        <v>0</v>
      </c>
      <c r="J21" s="5">
        <v>240</v>
      </c>
      <c r="K21" s="5">
        <v>0</v>
      </c>
      <c r="L21" s="5">
        <f t="shared" si="3"/>
        <v>0</v>
      </c>
      <c r="M21" s="5">
        <f t="shared" si="6"/>
        <v>0</v>
      </c>
      <c r="N21" s="24">
        <f>L21/(D4-D11)*100</f>
        <v>0</v>
      </c>
      <c r="O21" s="24">
        <f>E11*N21/100</f>
        <v>0</v>
      </c>
      <c r="R21" s="2"/>
    </row>
    <row r="22" spans="1:18" ht="20.25" x14ac:dyDescent="0.3">
      <c r="A22" s="19" t="s">
        <v>59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25</v>
      </c>
      <c r="O22" s="4" t="s">
        <v>26</v>
      </c>
      <c r="R22" s="2"/>
    </row>
    <row r="23" spans="1:18" ht="16.5" x14ac:dyDescent="0.3">
      <c r="A23" s="4" t="s">
        <v>54</v>
      </c>
      <c r="B23" s="4" t="s">
        <v>57</v>
      </c>
      <c r="C23" s="4" t="s">
        <v>58</v>
      </c>
      <c r="D23" s="4" t="s">
        <v>62</v>
      </c>
      <c r="E23" s="4" t="s">
        <v>60</v>
      </c>
      <c r="F23" s="4" t="s">
        <v>61</v>
      </c>
      <c r="G23" s="4" t="s">
        <v>63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ht="15" x14ac:dyDescent="0.25">
      <c r="A24" s="5">
        <v>0</v>
      </c>
      <c r="B24" s="18">
        <v>0</v>
      </c>
      <c r="C24" s="1">
        <v>2.6930000000000001</v>
      </c>
      <c r="D24" s="16">
        <f>C24/100*5.5555</f>
        <v>0.149609615</v>
      </c>
      <c r="E24" s="16">
        <v>1.55</v>
      </c>
      <c r="F24" s="16">
        <f>E24/100*0.2</f>
        <v>3.1000000000000003E-3</v>
      </c>
      <c r="G24" s="17">
        <f>D24/(F24*1)</f>
        <v>48.261166129032254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ht="15" x14ac:dyDescent="0.25">
      <c r="A25" s="5">
        <v>0.25</v>
      </c>
      <c r="B25" s="18">
        <v>0.3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ht="15" x14ac:dyDescent="0.25">
      <c r="A26" s="5">
        <v>0.5</v>
      </c>
      <c r="B26" s="18">
        <v>1.2</v>
      </c>
      <c r="F26" s="1"/>
      <c r="G26" s="1"/>
      <c r="H26" s="14"/>
      <c r="I26" s="18">
        <v>3111</v>
      </c>
      <c r="J26" s="5">
        <v>15</v>
      </c>
      <c r="K26" s="5">
        <v>0</v>
      </c>
      <c r="L26" s="5">
        <f t="shared" si="8"/>
        <v>9.4405037362970835E-3</v>
      </c>
      <c r="M26" s="5">
        <f>L26/(L26+L16+L6+L36)*100</f>
        <v>100</v>
      </c>
      <c r="N26" s="2">
        <f>L26/(D4-D6)*100</f>
        <v>48.790748997562879</v>
      </c>
      <c r="O26" s="2">
        <f>E6*N26/100</f>
        <v>0.16608006423541252</v>
      </c>
      <c r="R26" s="2"/>
    </row>
    <row r="27" spans="1:18" x14ac:dyDescent="0.3">
      <c r="A27" s="5">
        <v>0.75</v>
      </c>
      <c r="B27" s="18">
        <v>2.1</v>
      </c>
      <c r="F27" s="1"/>
      <c r="G27" s="1"/>
      <c r="H27" s="14"/>
      <c r="I27" s="18">
        <v>7773</v>
      </c>
      <c r="J27" s="5">
        <v>30</v>
      </c>
      <c r="K27" s="5">
        <v>0</v>
      </c>
      <c r="L27" s="5">
        <f t="shared" si="8"/>
        <v>2.3587603838713351E-2</v>
      </c>
      <c r="M27" s="5">
        <f t="shared" ref="M27" si="10">L27/(L27+L17+L7+L37)*100</f>
        <v>100</v>
      </c>
      <c r="N27" s="2">
        <f>L27/(D4-D7)*100</f>
        <v>33.644008780997915</v>
      </c>
      <c r="O27" s="2">
        <f>E7*N27/100</f>
        <v>0.41495992905877904</v>
      </c>
      <c r="R27" s="2"/>
    </row>
    <row r="28" spans="1:18" x14ac:dyDescent="0.3">
      <c r="A28" s="5">
        <v>1</v>
      </c>
      <c r="B28" s="18">
        <v>2.8</v>
      </c>
      <c r="F28" s="1"/>
      <c r="G28" s="1"/>
      <c r="H28" s="14"/>
      <c r="I28" s="18">
        <v>8778</v>
      </c>
      <c r="J28" s="5">
        <v>45</v>
      </c>
      <c r="K28" s="5">
        <v>0</v>
      </c>
      <c r="L28" s="5">
        <f t="shared" si="8"/>
        <v>2.6637332625270262E-2</v>
      </c>
      <c r="M28" s="5">
        <f>L28/(L28+L18+L8+L38)*100</f>
        <v>100</v>
      </c>
      <c r="N28" s="2">
        <f>L28/(D4-D8)*100</f>
        <v>22.557994681679148</v>
      </c>
      <c r="O28" s="2">
        <f>E8*N28/100</f>
        <v>0.46861163737012246</v>
      </c>
      <c r="R28" s="2"/>
    </row>
    <row r="29" spans="1:18" x14ac:dyDescent="0.3">
      <c r="A29" s="5">
        <v>2</v>
      </c>
      <c r="B29" s="18"/>
      <c r="F29" s="1"/>
      <c r="G29" s="1"/>
      <c r="H29" s="14"/>
      <c r="I29" s="18">
        <v>9680</v>
      </c>
      <c r="J29" s="5">
        <v>60</v>
      </c>
      <c r="K29" s="5">
        <v>0</v>
      </c>
      <c r="L29" s="5">
        <f t="shared" si="8"/>
        <v>2.9374502143155179E-2</v>
      </c>
      <c r="M29" s="5">
        <f>L29/(L29+L19+L9+L39)*100</f>
        <v>100</v>
      </c>
      <c r="N29" s="2">
        <f>L29/(D4-D9)*100</f>
        <v>18.703054719832622</v>
      </c>
      <c r="O29" s="2">
        <f>E9*N29/100</f>
        <v>0.51676471288935799</v>
      </c>
      <c r="R29" s="2"/>
    </row>
    <row r="30" spans="1:18" x14ac:dyDescent="0.3">
      <c r="A30" s="5">
        <v>4</v>
      </c>
      <c r="B30" s="1">
        <v>5.8</v>
      </c>
      <c r="H30" s="14"/>
      <c r="I30" s="18">
        <v>12022</v>
      </c>
      <c r="J30" s="5">
        <v>120</v>
      </c>
      <c r="K30" s="5">
        <v>0</v>
      </c>
      <c r="L30" s="5">
        <f t="shared" si="8"/>
        <v>3.6481432310435082E-2</v>
      </c>
      <c r="M30" s="5">
        <f>L30/(L30+L20+L10+L40)*100</f>
        <v>100</v>
      </c>
      <c r="N30" s="2">
        <f>L30/(D4-D10)*100</f>
        <v>19.363050762330491</v>
      </c>
      <c r="O30" s="2">
        <f t="shared" ref="O30:O31" si="11">E10*N30/100</f>
        <v>0.64179187792932468</v>
      </c>
      <c r="R30" s="2"/>
    </row>
    <row r="31" spans="1:18" x14ac:dyDescent="0.3">
      <c r="G31" s="1"/>
      <c r="H31" s="14"/>
      <c r="I31" s="18">
        <v>12408</v>
      </c>
      <c r="J31" s="5">
        <v>240</v>
      </c>
      <c r="K31" s="5">
        <v>0</v>
      </c>
      <c r="L31" s="5">
        <f t="shared" si="8"/>
        <v>3.7652770928953458E-2</v>
      </c>
      <c r="M31" s="5">
        <f>L31/(L31+L21+L11+L41)*100</f>
        <v>100</v>
      </c>
      <c r="N31" s="24">
        <f>L31/(D4-D11)*100</f>
        <v>11.414031276521017</v>
      </c>
      <c r="O31" s="24">
        <f t="shared" si="11"/>
        <v>0.66239840470363176</v>
      </c>
      <c r="R31" s="2"/>
    </row>
    <row r="32" spans="1:18" x14ac:dyDescent="0.3">
      <c r="F32" s="1"/>
      <c r="G32" s="1"/>
      <c r="H32" s="13"/>
      <c r="I32" s="7" t="s">
        <v>0</v>
      </c>
      <c r="J32" s="4" t="s">
        <v>1</v>
      </c>
      <c r="K32" s="4" t="s">
        <v>77</v>
      </c>
      <c r="L32" s="4" t="s">
        <v>78</v>
      </c>
      <c r="M32" s="4" t="s">
        <v>79</v>
      </c>
      <c r="N32" s="4" t="s">
        <v>92</v>
      </c>
      <c r="O32" s="4" t="s">
        <v>84</v>
      </c>
      <c r="Q32" s="2"/>
      <c r="R32" s="2"/>
    </row>
    <row r="33" spans="1:18" x14ac:dyDescent="0.3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3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I34/13346600*40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3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3">
      <c r="F36" s="1"/>
      <c r="G36" s="1"/>
      <c r="H36" s="13"/>
      <c r="I36" s="18">
        <v>0</v>
      </c>
      <c r="J36" s="5">
        <v>15</v>
      </c>
      <c r="K36" s="5">
        <v>0</v>
      </c>
      <c r="L36" s="5">
        <f t="shared" si="12"/>
        <v>0</v>
      </c>
      <c r="M36" s="5">
        <f t="shared" si="14"/>
        <v>0</v>
      </c>
      <c r="N36" s="2">
        <f>L36/(D4-D6)*100</f>
        <v>0</v>
      </c>
      <c r="O36" s="2">
        <f>E6*N36/100</f>
        <v>0</v>
      </c>
      <c r="Q36" s="2"/>
      <c r="R36" s="2"/>
    </row>
    <row r="37" spans="1:18" x14ac:dyDescent="0.3">
      <c r="F37" s="1"/>
      <c r="G37" s="1"/>
      <c r="H37" s="13"/>
      <c r="I37" s="18">
        <v>0</v>
      </c>
      <c r="J37" s="5">
        <v>30</v>
      </c>
      <c r="K37" s="5">
        <v>0</v>
      </c>
      <c r="L37" s="5">
        <f t="shared" si="12"/>
        <v>0</v>
      </c>
      <c r="M37" s="5">
        <f t="shared" si="14"/>
        <v>0</v>
      </c>
      <c r="N37" s="2">
        <f>L37/(D4-D7)*100</f>
        <v>0</v>
      </c>
      <c r="O37" s="2">
        <f t="shared" ref="O37:O41" si="15">E7*N37/100</f>
        <v>0</v>
      </c>
      <c r="Q37" s="2"/>
      <c r="R37" s="2"/>
    </row>
    <row r="38" spans="1:18" x14ac:dyDescent="0.3">
      <c r="F38" s="1"/>
      <c r="G38" s="1"/>
      <c r="H38" s="13"/>
      <c r="I38" s="18">
        <v>0</v>
      </c>
      <c r="J38" s="5">
        <v>45</v>
      </c>
      <c r="K38" s="5">
        <v>0</v>
      </c>
      <c r="L38" s="5">
        <f t="shared" si="12"/>
        <v>0</v>
      </c>
      <c r="M38" s="5">
        <f t="shared" si="14"/>
        <v>0</v>
      </c>
      <c r="N38" s="2">
        <f>L38/(D4-D8)*100</f>
        <v>0</v>
      </c>
      <c r="O38" s="2">
        <f t="shared" si="15"/>
        <v>0</v>
      </c>
    </row>
    <row r="39" spans="1:18" x14ac:dyDescent="0.3">
      <c r="F39" s="1"/>
      <c r="G39" s="1"/>
      <c r="H39" s="13"/>
      <c r="I39" s="18">
        <v>0</v>
      </c>
      <c r="J39" s="5">
        <v>60</v>
      </c>
      <c r="K39" s="5">
        <v>0</v>
      </c>
      <c r="L39" s="5">
        <f t="shared" si="12"/>
        <v>0</v>
      </c>
      <c r="M39" s="5">
        <f t="shared" si="14"/>
        <v>0</v>
      </c>
      <c r="N39" s="2">
        <f>L39/(D4-D9)*100</f>
        <v>0</v>
      </c>
      <c r="O39" s="2">
        <f t="shared" si="15"/>
        <v>0</v>
      </c>
    </row>
    <row r="40" spans="1:18" x14ac:dyDescent="0.3">
      <c r="F40" s="1"/>
      <c r="G40" s="1"/>
      <c r="H40" s="13"/>
      <c r="I40" s="18">
        <v>0</v>
      </c>
      <c r="J40" s="5">
        <v>120</v>
      </c>
      <c r="K40" s="5">
        <v>0</v>
      </c>
      <c r="L40" s="5">
        <f t="shared" si="12"/>
        <v>0</v>
      </c>
      <c r="M40" s="5">
        <f t="shared" si="14"/>
        <v>0</v>
      </c>
      <c r="N40" s="2">
        <f>L40/(D4-D10)*100</f>
        <v>0</v>
      </c>
      <c r="O40" s="2">
        <f t="shared" si="15"/>
        <v>0</v>
      </c>
    </row>
    <row r="41" spans="1:18" x14ac:dyDescent="0.3">
      <c r="F41" s="1"/>
      <c r="G41" s="1"/>
      <c r="H41" s="13"/>
      <c r="I41" s="18">
        <v>0</v>
      </c>
      <c r="J41" s="5">
        <v>240</v>
      </c>
      <c r="K41" s="5">
        <v>0</v>
      </c>
      <c r="L41" s="5">
        <f t="shared" si="12"/>
        <v>0</v>
      </c>
      <c r="M41" s="5">
        <f t="shared" si="14"/>
        <v>0</v>
      </c>
      <c r="N41" s="24">
        <f>L41/(D4-D11)*100</f>
        <v>0</v>
      </c>
      <c r="O41" s="24">
        <f t="shared" si="15"/>
        <v>0</v>
      </c>
    </row>
    <row r="42" spans="1:18" ht="20" x14ac:dyDescent="0.4">
      <c r="A42" s="19" t="s">
        <v>107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7" x14ac:dyDescent="0.45">
      <c r="A43" s="4" t="s">
        <v>54</v>
      </c>
      <c r="B43" s="4" t="s">
        <v>108</v>
      </c>
      <c r="C43" s="4" t="s">
        <v>58</v>
      </c>
      <c r="D43" s="4" t="s">
        <v>109</v>
      </c>
      <c r="E43" s="4" t="s">
        <v>60</v>
      </c>
      <c r="F43" s="4" t="s">
        <v>61</v>
      </c>
      <c r="G43" s="4" t="s">
        <v>63</v>
      </c>
    </row>
    <row r="44" spans="1:18" ht="14.5" x14ac:dyDescent="0.35">
      <c r="A44" s="5">
        <v>0</v>
      </c>
      <c r="B44" s="18">
        <f>L25</f>
        <v>0</v>
      </c>
      <c r="C44" s="1">
        <v>2.07E-2</v>
      </c>
      <c r="D44" s="16">
        <f>C44</f>
        <v>2.07E-2</v>
      </c>
      <c r="E44" s="16">
        <v>1.55</v>
      </c>
      <c r="F44" s="16">
        <f>E44/100*0.2</f>
        <v>3.1000000000000003E-3</v>
      </c>
      <c r="G44" s="17">
        <f>D44/(F44*1)</f>
        <v>6.6774193548387091</v>
      </c>
    </row>
    <row r="45" spans="1:18" x14ac:dyDescent="0.3">
      <c r="A45" s="5">
        <v>0.25</v>
      </c>
      <c r="B45" s="18">
        <f t="shared" ref="B45:B48" si="16">L26</f>
        <v>9.4405037362970835E-3</v>
      </c>
      <c r="F45" s="1"/>
      <c r="G45" s="1"/>
    </row>
    <row r="46" spans="1:18" x14ac:dyDescent="0.3">
      <c r="A46" s="5">
        <v>0.5</v>
      </c>
      <c r="B46" s="18"/>
      <c r="F46" s="1"/>
      <c r="G46" s="1"/>
    </row>
    <row r="47" spans="1:18" x14ac:dyDescent="0.3">
      <c r="A47" s="5">
        <v>0.75</v>
      </c>
      <c r="B47" s="18"/>
      <c r="F47" s="1"/>
      <c r="G47" s="1"/>
    </row>
    <row r="48" spans="1:18" x14ac:dyDescent="0.3">
      <c r="A48" s="5">
        <v>1</v>
      </c>
      <c r="B48" s="18">
        <f t="shared" si="16"/>
        <v>2.9374502143155179E-2</v>
      </c>
      <c r="F48" s="1"/>
      <c r="G48" s="1"/>
    </row>
    <row r="49" spans="1:7" x14ac:dyDescent="0.3">
      <c r="A49" s="5">
        <v>2</v>
      </c>
      <c r="B49" s="18">
        <f>L30</f>
        <v>3.6481432310435082E-2</v>
      </c>
      <c r="F49" s="1"/>
      <c r="G49" s="1"/>
    </row>
    <row r="50" spans="1:7" x14ac:dyDescent="0.3">
      <c r="A50" s="5">
        <v>4</v>
      </c>
      <c r="B50" s="18"/>
      <c r="F50" s="1"/>
      <c r="G50" s="1"/>
    </row>
    <row r="51" spans="1:7" x14ac:dyDescent="0.3">
      <c r="F51" s="1"/>
      <c r="G51" s="1"/>
    </row>
    <row r="52" spans="1:7" x14ac:dyDescent="0.3">
      <c r="F52" s="1"/>
      <c r="G52" s="1"/>
    </row>
    <row r="56" spans="1:7" x14ac:dyDescent="0.3">
      <c r="D56" s="5"/>
    </row>
    <row r="57" spans="1:7" x14ac:dyDescent="0.3">
      <c r="D57" s="5"/>
    </row>
    <row r="58" spans="1:7" x14ac:dyDescent="0.3">
      <c r="D58" s="5"/>
    </row>
    <row r="59" spans="1:7" x14ac:dyDescent="0.3">
      <c r="D59" s="5"/>
    </row>
    <row r="60" spans="1:7" x14ac:dyDescent="0.3">
      <c r="D60" s="5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opLeftCell="A3" zoomScale="60" zoomScaleNormal="60" workbookViewId="0">
      <selection activeCell="G34" sqref="G34"/>
    </sheetView>
  </sheetViews>
  <sheetFormatPr defaultColWidth="9.1796875" defaultRowHeight="14" x14ac:dyDescent="0.3"/>
  <cols>
    <col min="1" max="1" width="13.1796875" style="1" customWidth="1"/>
    <col min="2" max="2" width="7.26953125" style="1" customWidth="1"/>
    <col min="3" max="3" width="9.7265625" style="1" customWidth="1"/>
    <col min="4" max="4" width="21.1796875" style="1" customWidth="1"/>
    <col min="5" max="5" width="14" style="1" customWidth="1"/>
    <col min="6" max="6" width="24.26953125" style="2" customWidth="1"/>
    <col min="7" max="7" width="23" style="2" customWidth="1"/>
    <col min="8" max="8" width="3.81640625" style="1" customWidth="1"/>
    <col min="9" max="9" width="13" style="1" customWidth="1"/>
    <col min="10" max="10" width="7" style="1" customWidth="1"/>
    <col min="11" max="11" width="15.26953125" style="1" customWidth="1"/>
    <col min="12" max="12" width="18.1796875" style="1" customWidth="1"/>
    <col min="13" max="13" width="15.453125" style="1" customWidth="1"/>
    <col min="14" max="14" width="15.26953125" style="1" customWidth="1"/>
    <col min="15" max="15" width="17.81640625" style="1" customWidth="1"/>
    <col min="16" max="16384" width="9.179687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ht="15" x14ac:dyDescent="0.25">
      <c r="A2" s="7" t="s">
        <v>21</v>
      </c>
      <c r="B2" s="4" t="s">
        <v>1</v>
      </c>
      <c r="C2" s="4" t="s">
        <v>85</v>
      </c>
      <c r="D2" s="4" t="s">
        <v>86</v>
      </c>
      <c r="E2" s="4" t="s">
        <v>87</v>
      </c>
      <c r="F2" s="4" t="s">
        <v>39</v>
      </c>
      <c r="G2" s="4" t="s">
        <v>40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41</v>
      </c>
      <c r="N2" s="4" t="s">
        <v>41</v>
      </c>
      <c r="O2" s="4" t="s">
        <v>29</v>
      </c>
    </row>
    <row r="3" spans="1:19" ht="15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ht="15" x14ac:dyDescent="0.25">
      <c r="A4" s="18">
        <v>1913450</v>
      </c>
      <c r="B4" s="5" t="s">
        <v>33</v>
      </c>
      <c r="C4" s="5">
        <v>5.4950000000000001</v>
      </c>
      <c r="D4" s="5">
        <f t="shared" ref="D4:D11" si="0">A4/13181500*40</f>
        <v>5.8064711906839133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ht="15" x14ac:dyDescent="0.25">
      <c r="A5" s="18">
        <v>1912780</v>
      </c>
      <c r="B5" s="5">
        <v>0</v>
      </c>
      <c r="C5" s="5">
        <v>5.4950000000000001</v>
      </c>
      <c r="D5" s="5">
        <f t="shared" si="0"/>
        <v>5.8044380381595415</v>
      </c>
      <c r="E5" s="2">
        <f>(D4-D5)/D4*100</f>
        <v>3.5015286524348994E-2</v>
      </c>
      <c r="F5" s="8">
        <f>(L5+L15+L25+L35)/(E5/100*D4)*100</f>
        <v>0</v>
      </c>
      <c r="G5" s="5">
        <f>(L5+L15+L25+L35+D5)/D4*100</f>
        <v>99.964984713475644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ht="15" x14ac:dyDescent="0.25">
      <c r="A6" s="18">
        <v>1909510</v>
      </c>
      <c r="B6" s="5">
        <v>15</v>
      </c>
      <c r="C6" s="5">
        <v>5.4950000000000001</v>
      </c>
      <c r="D6" s="5">
        <f t="shared" si="0"/>
        <v>5.7945150400182079</v>
      </c>
      <c r="E6" s="2">
        <f>(D4-D6)/D4*100</f>
        <v>0.20591078941178853</v>
      </c>
      <c r="F6" s="8">
        <f>(L6+L16+L26+L36)/(E6/100*D4)*100</f>
        <v>29.78029123604567</v>
      </c>
      <c r="G6" s="5">
        <f>(L6+L16+L26+L36+D6)/D4*100</f>
        <v>99.855410043361488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ht="15" x14ac:dyDescent="0.25">
      <c r="A7" s="18">
        <v>1897620</v>
      </c>
      <c r="B7" s="5">
        <v>30</v>
      </c>
      <c r="C7" s="5">
        <v>5.4950000000000001</v>
      </c>
      <c r="D7" s="5">
        <f t="shared" si="0"/>
        <v>5.7584341691006333</v>
      </c>
      <c r="E7" s="2">
        <f>(D4-D7)/D4*100</f>
        <v>0.82730147116465613</v>
      </c>
      <c r="F7" s="8">
        <f>(L7+L17+L27+L37)/(E7/100*D4)*100</f>
        <v>20.68136664551178</v>
      </c>
      <c r="G7" s="5">
        <f>(L7+L17+L27+L37+D7)/D4*100</f>
        <v>99.343795779350614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ht="15" x14ac:dyDescent="0.25">
      <c r="A8" s="18">
        <v>1889860</v>
      </c>
      <c r="B8" s="5">
        <v>45</v>
      </c>
      <c r="C8" s="5">
        <v>5.4950000000000001</v>
      </c>
      <c r="D8" s="5">
        <f t="shared" si="0"/>
        <v>5.7348860144900051</v>
      </c>
      <c r="E8" s="2">
        <f>(D4-D8)/D4*100</f>
        <v>1.2328516553868667</v>
      </c>
      <c r="F8" s="8">
        <f>(L8+L18+L28+L38)/(E8/100*D4)*100</f>
        <v>17.060098846039367</v>
      </c>
      <c r="G8" s="5">
        <f>(L8+L18+L28+L38+D8)/D4*100</f>
        <v>98.977474055647178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ht="15" x14ac:dyDescent="0.25">
      <c r="A9" s="18">
        <v>1874400</v>
      </c>
      <c r="B9" s="5">
        <v>60</v>
      </c>
      <c r="C9" s="5">
        <v>5.4950000000000001</v>
      </c>
      <c r="D9" s="5">
        <f t="shared" si="0"/>
        <v>5.6879717786291391</v>
      </c>
      <c r="E9" s="2">
        <f>(D4-D9)/D4*100</f>
        <v>2.0408163265306203</v>
      </c>
      <c r="F9" s="23">
        <f>(L9+L19+L29+L39)/(E9/100*D4)*100</f>
        <v>10.262038728285642</v>
      </c>
      <c r="G9" s="5">
        <f>(L9+L19+L29+L39+D9)/D4*100</f>
        <v>98.168613035271122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ht="15" x14ac:dyDescent="0.25">
      <c r="A10" s="18">
        <v>1859140</v>
      </c>
      <c r="B10" s="5">
        <v>120</v>
      </c>
      <c r="C10" s="5">
        <v>5.4950000000000001</v>
      </c>
      <c r="D10" s="5">
        <f t="shared" si="0"/>
        <v>5.6416644539695779</v>
      </c>
      <c r="E10" s="2">
        <f>(D4-D10)/D4*100</f>
        <v>2.8383286733387481</v>
      </c>
      <c r="F10" s="8">
        <f>(L10+L20+L30+L40)/(E10/100*D4)*100</f>
        <v>7.47707143090709</v>
      </c>
      <c r="G10" s="5">
        <f>(L10+L20+L30+L40+D10)/D4*100</f>
        <v>97.37389518901071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ht="15" x14ac:dyDescent="0.25">
      <c r="A11" s="18">
        <v>1855640</v>
      </c>
      <c r="B11" s="5">
        <v>240</v>
      </c>
      <c r="C11" s="5">
        <v>5.4950000000000001</v>
      </c>
      <c r="D11" s="5">
        <f t="shared" si="0"/>
        <v>5.6310435079467434</v>
      </c>
      <c r="E11" s="2">
        <f>(D4-D11)/D4*100</f>
        <v>3.0212443492121626</v>
      </c>
      <c r="F11" s="23">
        <f>(L11+L21+L31+L41)/(E11/100*D4)*100</f>
        <v>7.1203713067470584</v>
      </c>
      <c r="G11" s="5">
        <f>(L11+L21+L31+L41+D11)/D4*100</f>
        <v>97.193879466535861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64</v>
      </c>
      <c r="L12" s="4" t="s">
        <v>10</v>
      </c>
      <c r="M12" s="4" t="s">
        <v>11</v>
      </c>
      <c r="N12" s="4" t="s">
        <v>69</v>
      </c>
      <c r="O12" s="4" t="s">
        <v>66</v>
      </c>
      <c r="R12" s="2"/>
    </row>
    <row r="13" spans="1:19" ht="15" x14ac:dyDescent="0.25">
      <c r="A13" s="4" t="s">
        <v>42</v>
      </c>
      <c r="B13" s="4"/>
      <c r="C13" s="4" t="s">
        <v>43</v>
      </c>
      <c r="D13" s="4" t="s">
        <v>49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ht="15" x14ac:dyDescent="0.25">
      <c r="A14" s="1" t="s">
        <v>44</v>
      </c>
      <c r="C14" s="18" t="s">
        <v>47</v>
      </c>
      <c r="D14" s="18" t="s">
        <v>73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ht="15" x14ac:dyDescent="0.25">
      <c r="A15" s="1" t="s">
        <v>36</v>
      </c>
      <c r="C15" s="18" t="s">
        <v>48</v>
      </c>
      <c r="D15" s="1" t="s">
        <v>82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8" t="s">
        <v>71</v>
      </c>
      <c r="D16" s="1" t="s">
        <v>72</v>
      </c>
      <c r="F16" s="1"/>
      <c r="G16" s="1"/>
      <c r="H16" s="13"/>
      <c r="I16" s="18">
        <v>0</v>
      </c>
      <c r="J16" s="5">
        <v>15</v>
      </c>
      <c r="K16" s="5">
        <v>0</v>
      </c>
      <c r="L16" s="5">
        <f t="shared" si="3"/>
        <v>0</v>
      </c>
      <c r="M16" s="5">
        <f t="shared" ref="M16:M21" si="6">L16/(L6+L16+L26+L36)*100</f>
        <v>0</v>
      </c>
      <c r="N16" s="2">
        <f>L16/(D4-D6)*100</f>
        <v>0</v>
      </c>
      <c r="O16" s="2">
        <f>E6*N16/100</f>
        <v>0</v>
      </c>
      <c r="R16" s="2"/>
    </row>
    <row r="17" spans="1:18" ht="16.5" x14ac:dyDescent="0.3">
      <c r="A17" s="1" t="s">
        <v>45</v>
      </c>
      <c r="C17" s="18" t="s">
        <v>51</v>
      </c>
      <c r="D17" s="1" t="s">
        <v>55</v>
      </c>
      <c r="F17" s="1"/>
      <c r="G17" s="1"/>
      <c r="H17" s="13"/>
      <c r="I17" s="18">
        <v>0</v>
      </c>
      <c r="J17" s="5">
        <v>30</v>
      </c>
      <c r="K17" s="5">
        <v>0</v>
      </c>
      <c r="L17" s="5">
        <f t="shared" si="3"/>
        <v>0</v>
      </c>
      <c r="M17" s="5">
        <f t="shared" si="6"/>
        <v>0</v>
      </c>
      <c r="N17" s="2">
        <f>L17/(D4-D7)*100</f>
        <v>0</v>
      </c>
      <c r="O17" s="2">
        <f t="shared" ref="O17:O20" si="7">E7*N17/100</f>
        <v>0</v>
      </c>
      <c r="R17" s="2"/>
    </row>
    <row r="18" spans="1:18" ht="18" x14ac:dyDescent="0.25">
      <c r="A18" s="1" t="s">
        <v>38</v>
      </c>
      <c r="C18" s="18" t="s">
        <v>68</v>
      </c>
      <c r="F18" s="1"/>
      <c r="G18" s="1"/>
      <c r="H18" s="13"/>
      <c r="I18" s="18">
        <v>0</v>
      </c>
      <c r="J18" s="5">
        <v>45</v>
      </c>
      <c r="K18" s="5">
        <v>0</v>
      </c>
      <c r="L18" s="5">
        <f t="shared" si="3"/>
        <v>0</v>
      </c>
      <c r="M18" s="5">
        <f t="shared" si="6"/>
        <v>0</v>
      </c>
      <c r="N18" s="2">
        <f>L18/(D4-D8)*100</f>
        <v>0</v>
      </c>
      <c r="O18" s="2">
        <f t="shared" si="7"/>
        <v>0</v>
      </c>
      <c r="R18" s="2"/>
    </row>
    <row r="19" spans="1:18" ht="15" x14ac:dyDescent="0.25">
      <c r="A19" s="1" t="s">
        <v>46</v>
      </c>
      <c r="C19" s="18" t="s">
        <v>52</v>
      </c>
      <c r="F19" s="1"/>
      <c r="G19" s="1"/>
      <c r="H19" s="13"/>
      <c r="I19" s="18">
        <v>0</v>
      </c>
      <c r="J19" s="5">
        <v>60</v>
      </c>
      <c r="K19" s="5">
        <v>0</v>
      </c>
      <c r="L19" s="5">
        <f t="shared" si="3"/>
        <v>0</v>
      </c>
      <c r="M19" s="5">
        <f t="shared" si="6"/>
        <v>0</v>
      </c>
      <c r="N19" s="2">
        <f>L19/(D4-D9)*100</f>
        <v>0</v>
      </c>
      <c r="O19" s="2">
        <f t="shared" si="7"/>
        <v>0</v>
      </c>
      <c r="R19" s="2"/>
    </row>
    <row r="20" spans="1:18" ht="16.5" x14ac:dyDescent="0.3">
      <c r="A20" s="1" t="s">
        <v>50</v>
      </c>
      <c r="C20" s="1" t="s">
        <v>53</v>
      </c>
      <c r="D20" s="1" t="s">
        <v>56</v>
      </c>
      <c r="F20" s="1"/>
      <c r="G20" s="1"/>
      <c r="H20" s="13"/>
      <c r="I20" s="18">
        <v>0</v>
      </c>
      <c r="J20" s="5">
        <v>120</v>
      </c>
      <c r="K20" s="5">
        <v>0</v>
      </c>
      <c r="L20" s="5">
        <f t="shared" si="3"/>
        <v>0</v>
      </c>
      <c r="M20" s="5">
        <f t="shared" si="6"/>
        <v>0</v>
      </c>
      <c r="N20" s="2">
        <f>L20/(D4-D10)*100</f>
        <v>0</v>
      </c>
      <c r="O20" s="2">
        <f t="shared" si="7"/>
        <v>0</v>
      </c>
      <c r="R20" s="2"/>
    </row>
    <row r="21" spans="1:18" ht="15" x14ac:dyDescent="0.25">
      <c r="A21" s="1" t="s">
        <v>67</v>
      </c>
      <c r="F21" s="1"/>
      <c r="G21" s="1"/>
      <c r="H21" s="13"/>
      <c r="I21" s="18">
        <v>0</v>
      </c>
      <c r="J21" s="5">
        <v>240</v>
      </c>
      <c r="K21" s="5">
        <v>0</v>
      </c>
      <c r="L21" s="5">
        <f t="shared" si="3"/>
        <v>0</v>
      </c>
      <c r="M21" s="5">
        <f t="shared" si="6"/>
        <v>0</v>
      </c>
      <c r="N21" s="24">
        <f>L21/(D4-D11)*100</f>
        <v>0</v>
      </c>
      <c r="O21" s="24">
        <f>E11*N21/100</f>
        <v>0</v>
      </c>
      <c r="R21" s="2"/>
    </row>
    <row r="22" spans="1:18" ht="20.25" x14ac:dyDescent="0.3">
      <c r="A22" s="19" t="s">
        <v>59</v>
      </c>
      <c r="B22" s="20"/>
      <c r="C22" s="20"/>
      <c r="D22" s="20"/>
      <c r="E22" s="20"/>
      <c r="F22" s="20"/>
      <c r="G22" s="20"/>
      <c r="H22" s="14"/>
      <c r="I22" s="7" t="s">
        <v>0</v>
      </c>
      <c r="J22" s="4" t="s">
        <v>1</v>
      </c>
      <c r="K22" s="4" t="s">
        <v>77</v>
      </c>
      <c r="L22" s="4" t="s">
        <v>78</v>
      </c>
      <c r="M22" s="4" t="s">
        <v>79</v>
      </c>
      <c r="N22" s="4" t="s">
        <v>88</v>
      </c>
      <c r="O22" s="4" t="s">
        <v>84</v>
      </c>
      <c r="R22" s="2"/>
    </row>
    <row r="23" spans="1:18" ht="16.5" x14ac:dyDescent="0.3">
      <c r="A23" s="4" t="s">
        <v>54</v>
      </c>
      <c r="B23" s="4" t="s">
        <v>57</v>
      </c>
      <c r="C23" s="4" t="s">
        <v>58</v>
      </c>
      <c r="D23" s="4" t="s">
        <v>62</v>
      </c>
      <c r="E23" s="4" t="s">
        <v>60</v>
      </c>
      <c r="F23" s="4" t="s">
        <v>61</v>
      </c>
      <c r="G23" s="4" t="s">
        <v>63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ht="15" x14ac:dyDescent="0.25">
      <c r="A24" s="5">
        <v>0</v>
      </c>
      <c r="B24" s="18">
        <v>0</v>
      </c>
      <c r="C24" s="1">
        <v>1.5229999999999999</v>
      </c>
      <c r="D24" s="16">
        <f>C24/100*5.5555</f>
        <v>8.4610265000000004E-2</v>
      </c>
      <c r="E24" s="16">
        <v>1.55</v>
      </c>
      <c r="F24" s="16">
        <f>E24/100*0.2</f>
        <v>3.1000000000000003E-3</v>
      </c>
      <c r="G24" s="17">
        <f>D24/(F24*1)</f>
        <v>27.293633870967739</v>
      </c>
      <c r="H24" s="14"/>
      <c r="I24" s="18">
        <v>0</v>
      </c>
      <c r="J24" s="5" t="s">
        <v>33</v>
      </c>
      <c r="K24" s="5">
        <v>0</v>
      </c>
      <c r="L24" s="5">
        <f t="shared" ref="L24:L31" si="8">I24/13346600*40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ht="15" x14ac:dyDescent="0.25">
      <c r="A25" s="5">
        <v>0.25</v>
      </c>
      <c r="B25" s="18">
        <v>0.2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ht="15" x14ac:dyDescent="0.25">
      <c r="A26" s="5">
        <v>0.5</v>
      </c>
      <c r="B26" s="18">
        <v>0.8</v>
      </c>
      <c r="F26" s="1"/>
      <c r="G26" s="1"/>
      <c r="H26" s="14"/>
      <c r="I26" s="18">
        <v>0</v>
      </c>
      <c r="J26" s="5">
        <v>15</v>
      </c>
      <c r="K26" s="5">
        <v>0</v>
      </c>
      <c r="L26" s="5">
        <f t="shared" si="8"/>
        <v>0</v>
      </c>
      <c r="M26" s="5">
        <f>L26/(L26+L16+L6+L36)*100</f>
        <v>0</v>
      </c>
      <c r="N26" s="2">
        <f>L26/(D4-D6)*100</f>
        <v>0</v>
      </c>
      <c r="O26" s="2">
        <f>E6*N26/100</f>
        <v>0</v>
      </c>
      <c r="R26" s="2"/>
    </row>
    <row r="27" spans="1:18" ht="15" x14ac:dyDescent="0.25">
      <c r="A27" s="5">
        <v>0.75</v>
      </c>
      <c r="B27" s="18">
        <v>1.2</v>
      </c>
      <c r="F27" s="1"/>
      <c r="G27" s="1"/>
      <c r="H27" s="14"/>
      <c r="I27" s="18">
        <v>0</v>
      </c>
      <c r="J27" s="5">
        <v>30</v>
      </c>
      <c r="K27" s="5">
        <v>0</v>
      </c>
      <c r="L27" s="5">
        <f t="shared" si="8"/>
        <v>0</v>
      </c>
      <c r="M27" s="5">
        <f t="shared" ref="M27" si="10">L27/(L27+L17+L7+L37)*100</f>
        <v>0</v>
      </c>
      <c r="N27" s="2">
        <f>L27/(D4-D7)*100</f>
        <v>0</v>
      </c>
      <c r="O27" s="2">
        <f>E7*N27/100</f>
        <v>0</v>
      </c>
      <c r="R27" s="2"/>
    </row>
    <row r="28" spans="1:18" ht="15" x14ac:dyDescent="0.25">
      <c r="A28" s="5">
        <v>1</v>
      </c>
      <c r="B28" s="18">
        <v>2</v>
      </c>
      <c r="F28" s="1"/>
      <c r="G28" s="1"/>
      <c r="H28" s="14"/>
      <c r="I28" s="18">
        <v>0</v>
      </c>
      <c r="J28" s="5">
        <v>45</v>
      </c>
      <c r="K28" s="5">
        <v>0</v>
      </c>
      <c r="L28" s="5">
        <f t="shared" si="8"/>
        <v>0</v>
      </c>
      <c r="M28" s="5">
        <f>L28/(L28+L18+L8+L38)*100</f>
        <v>0</v>
      </c>
      <c r="N28" s="2">
        <f>L28/(D4-D8)*100</f>
        <v>0</v>
      </c>
      <c r="O28" s="2">
        <f>E8*N28/100</f>
        <v>0</v>
      </c>
      <c r="R28" s="2"/>
    </row>
    <row r="29" spans="1:18" ht="15" x14ac:dyDescent="0.25">
      <c r="A29" s="5">
        <v>2</v>
      </c>
      <c r="B29" s="18">
        <v>2.8</v>
      </c>
      <c r="F29" s="1"/>
      <c r="G29" s="1"/>
      <c r="H29" s="14"/>
      <c r="I29" s="18">
        <v>0</v>
      </c>
      <c r="J29" s="5">
        <v>60</v>
      </c>
      <c r="K29" s="5">
        <v>0</v>
      </c>
      <c r="L29" s="5">
        <f t="shared" si="8"/>
        <v>0</v>
      </c>
      <c r="M29" s="5">
        <f>L29/(L29+L19+L9+L39)*100</f>
        <v>0</v>
      </c>
      <c r="N29" s="2">
        <f>L29/(D4-D9)*100</f>
        <v>0</v>
      </c>
      <c r="O29" s="2">
        <f>E9*N29/100</f>
        <v>0</v>
      </c>
      <c r="R29" s="2"/>
    </row>
    <row r="30" spans="1:18" ht="15" x14ac:dyDescent="0.25">
      <c r="A30" s="5">
        <v>4</v>
      </c>
      <c r="B30" s="18"/>
      <c r="H30" s="14"/>
      <c r="I30" s="18">
        <v>0</v>
      </c>
      <c r="J30" s="5">
        <v>120</v>
      </c>
      <c r="K30" s="5">
        <v>0</v>
      </c>
      <c r="L30" s="5">
        <f t="shared" si="8"/>
        <v>0</v>
      </c>
      <c r="M30" s="5">
        <f>L30/(L30+L20+L10+L40)*100</f>
        <v>0</v>
      </c>
      <c r="N30" s="2">
        <f>L30/(D4-D10)*100</f>
        <v>0</v>
      </c>
      <c r="O30" s="2">
        <f t="shared" ref="O30:O31" si="11">E10*N30/100</f>
        <v>0</v>
      </c>
      <c r="R30" s="2"/>
    </row>
    <row r="31" spans="1:18" ht="15" x14ac:dyDescent="0.25">
      <c r="G31" s="1"/>
      <c r="H31" s="14"/>
      <c r="I31" s="18">
        <v>0</v>
      </c>
      <c r="J31" s="5">
        <v>240</v>
      </c>
      <c r="K31" s="5">
        <v>0</v>
      </c>
      <c r="L31" s="5">
        <f t="shared" si="8"/>
        <v>0</v>
      </c>
      <c r="M31" s="5">
        <f>L31/(L31+L21+L11+L41)*100</f>
        <v>0</v>
      </c>
      <c r="N31" s="24">
        <f>L31/(D4-D11)*100</f>
        <v>0</v>
      </c>
      <c r="O31" s="24">
        <f t="shared" si="11"/>
        <v>0</v>
      </c>
      <c r="R31" s="2"/>
    </row>
    <row r="32" spans="1:18" ht="15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6:18" ht="15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6:18" ht="15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6:18" ht="15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6:18" ht="15" x14ac:dyDescent="0.25">
      <c r="F36" s="1"/>
      <c r="G36" s="1"/>
      <c r="H36" s="13"/>
      <c r="I36" s="18">
        <v>1163</v>
      </c>
      <c r="J36" s="5">
        <v>15</v>
      </c>
      <c r="K36" s="5">
        <v>0</v>
      </c>
      <c r="L36" s="5">
        <f t="shared" si="12"/>
        <v>3.5605764888674584E-3</v>
      </c>
      <c r="M36" s="5">
        <f t="shared" si="14"/>
        <v>100</v>
      </c>
      <c r="N36" s="2">
        <f>L36/(D4-D6)*100</f>
        <v>29.78029123604567</v>
      </c>
      <c r="O36" s="2">
        <f>E6*N36/100</f>
        <v>6.1320832773271314E-2</v>
      </c>
      <c r="Q36" s="2"/>
      <c r="R36" s="2"/>
    </row>
    <row r="37" spans="6:18" ht="15" x14ac:dyDescent="0.25">
      <c r="F37" s="1"/>
      <c r="G37" s="1"/>
      <c r="H37" s="13"/>
      <c r="I37" s="18">
        <v>3245</v>
      </c>
      <c r="J37" s="5">
        <v>30</v>
      </c>
      <c r="K37" s="5">
        <v>0</v>
      </c>
      <c r="L37" s="5">
        <f t="shared" si="12"/>
        <v>9.934712559221754E-3</v>
      </c>
      <c r="M37" s="5">
        <f>L37/(L7+L17+L27+L37)*100</f>
        <v>100</v>
      </c>
      <c r="N37" s="2">
        <f>L37/(D4-D7)*100</f>
        <v>20.681366645511783</v>
      </c>
      <c r="O37" s="2">
        <f t="shared" ref="O37:O41" si="15">E7*N37/100</f>
        <v>0.17109725051527547</v>
      </c>
      <c r="Q37" s="2"/>
      <c r="R37" s="2"/>
    </row>
    <row r="38" spans="6:18" ht="15" x14ac:dyDescent="0.25">
      <c r="F38" s="1"/>
      <c r="G38" s="1"/>
      <c r="H38" s="13"/>
      <c r="I38" s="18">
        <v>3989</v>
      </c>
      <c r="J38" s="5">
        <v>45</v>
      </c>
      <c r="K38" s="5">
        <v>0</v>
      </c>
      <c r="L38" s="5">
        <f t="shared" si="12"/>
        <v>1.2212501817792168E-2</v>
      </c>
      <c r="M38" s="5">
        <f t="shared" si="14"/>
        <v>100</v>
      </c>
      <c r="N38" s="2">
        <f>L38/(D4-D8)*100</f>
        <v>17.060098846039367</v>
      </c>
      <c r="O38" s="2">
        <f t="shared" si="15"/>
        <v>0.21032571103403208</v>
      </c>
    </row>
    <row r="39" spans="6:18" ht="15" x14ac:dyDescent="0.25">
      <c r="F39" s="1"/>
      <c r="G39" s="1"/>
      <c r="H39" s="13"/>
      <c r="I39" s="18">
        <v>3972</v>
      </c>
      <c r="J39" s="5">
        <v>60</v>
      </c>
      <c r="K39" s="5">
        <v>0</v>
      </c>
      <c r="L39" s="5">
        <f t="shared" si="12"/>
        <v>1.2160455557851713E-2</v>
      </c>
      <c r="M39" s="5">
        <f t="shared" si="14"/>
        <v>100</v>
      </c>
      <c r="N39" s="2">
        <f>L39/(D4-D9)*100</f>
        <v>10.262038728285642</v>
      </c>
      <c r="O39" s="2">
        <f t="shared" si="15"/>
        <v>0.20942936180174862</v>
      </c>
    </row>
    <row r="40" spans="6:18" x14ac:dyDescent="0.3">
      <c r="F40" s="1"/>
      <c r="G40" s="1"/>
      <c r="H40" s="13"/>
      <c r="I40" s="18">
        <v>4025</v>
      </c>
      <c r="J40" s="5">
        <v>120</v>
      </c>
      <c r="K40" s="5">
        <v>0</v>
      </c>
      <c r="L40" s="5">
        <f t="shared" si="12"/>
        <v>1.2322717427077832E-2</v>
      </c>
      <c r="M40" s="5">
        <f t="shared" si="14"/>
        <v>100</v>
      </c>
      <c r="N40" s="2">
        <f>L40/(D4-D10)*100</f>
        <v>7.47707143090709</v>
      </c>
      <c r="O40" s="2">
        <f t="shared" si="15"/>
        <v>0.21222386234945576</v>
      </c>
    </row>
    <row r="41" spans="6:18" x14ac:dyDescent="0.3">
      <c r="F41" s="1"/>
      <c r="G41" s="1"/>
      <c r="H41" s="13"/>
      <c r="I41" s="18">
        <v>4080</v>
      </c>
      <c r="J41" s="5">
        <v>240</v>
      </c>
      <c r="K41" s="5">
        <v>0</v>
      </c>
      <c r="L41" s="5">
        <f t="shared" si="12"/>
        <v>1.2491102385708708E-2</v>
      </c>
      <c r="M41" s="5">
        <f t="shared" si="14"/>
        <v>100</v>
      </c>
      <c r="N41" s="24">
        <f>L41/(D4-D11)*100</f>
        <v>7.1203713067470584</v>
      </c>
      <c r="O41" s="24">
        <f t="shared" si="15"/>
        <v>0.2151238157480197</v>
      </c>
    </row>
    <row r="42" spans="6:18" x14ac:dyDescent="0.3">
      <c r="F42" s="1"/>
      <c r="G42" s="1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6:18" x14ac:dyDescent="0.3">
      <c r="F43" s="1"/>
      <c r="G43" s="1"/>
    </row>
    <row r="44" spans="6:18" x14ac:dyDescent="0.3">
      <c r="F44" s="1"/>
      <c r="G44" s="1"/>
    </row>
    <row r="45" spans="6:18" x14ac:dyDescent="0.3">
      <c r="F45" s="1"/>
      <c r="G45" s="1"/>
    </row>
    <row r="46" spans="6:18" x14ac:dyDescent="0.3">
      <c r="F46" s="1"/>
      <c r="G46" s="1"/>
    </row>
    <row r="47" spans="6:18" x14ac:dyDescent="0.3">
      <c r="F47" s="1"/>
      <c r="G47" s="1"/>
    </row>
    <row r="48" spans="6:18" x14ac:dyDescent="0.3">
      <c r="F48" s="1"/>
      <c r="G48" s="1"/>
    </row>
    <row r="49" spans="4:7" x14ac:dyDescent="0.3">
      <c r="F49" s="1"/>
      <c r="G49" s="1"/>
    </row>
    <row r="50" spans="4:7" x14ac:dyDescent="0.3">
      <c r="F50" s="1"/>
      <c r="G50" s="1"/>
    </row>
    <row r="51" spans="4:7" x14ac:dyDescent="0.3">
      <c r="F51" s="1"/>
      <c r="G51" s="1"/>
    </row>
    <row r="52" spans="4:7" x14ac:dyDescent="0.3">
      <c r="F52" s="1"/>
      <c r="G52" s="1"/>
    </row>
    <row r="56" spans="4:7" x14ac:dyDescent="0.3">
      <c r="D56" s="5"/>
    </row>
    <row r="57" spans="4:7" x14ac:dyDescent="0.3">
      <c r="D57" s="5"/>
    </row>
    <row r="58" spans="4:7" x14ac:dyDescent="0.3">
      <c r="D58" s="5"/>
    </row>
    <row r="59" spans="4:7" x14ac:dyDescent="0.3">
      <c r="D59" s="5"/>
    </row>
    <row r="60" spans="4:7" x14ac:dyDescent="0.3">
      <c r="D60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Fructose</vt:lpstr>
      <vt:lpstr>Sorbitol</vt:lpstr>
      <vt:lpstr>Mannitol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2016-03-17T18:24:25Z</dcterms:modified>
</cp:coreProperties>
</file>