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drawings/drawing7.xml" ContentType="application/vnd.openxmlformats-officedocument.drawingml.chartshapes+xml"/>
  <Override PartName="/xl/charts/chart21.xml" ContentType="application/vnd.openxmlformats-officedocument.drawingml.chart+xml"/>
  <Override PartName="/xl/drawings/drawing8.xml" ContentType="application/vnd.openxmlformats-officedocument.drawingml.chartshapes+xml"/>
  <Override PartName="/xl/charts/chart22.xml" ContentType="application/vnd.openxmlformats-officedocument.drawingml.chart+xml"/>
  <Override PartName="/xl/drawings/drawing9.xml" ContentType="application/vnd.openxmlformats-officedocument.drawingml.chartshapes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colors9.xml" ContentType="application/vnd.ms-office.chartcolorstyle+xml"/>
  <Override PartName="/xl/charts/style9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0.05g of catal" sheetId="13" r:id="rId1"/>
    <sheet name="0.1g  of catal" sheetId="20" r:id="rId2"/>
    <sheet name="0.2g  of catal" sheetId="18" r:id="rId3"/>
    <sheet name="0.3g  of catal" sheetId="19" r:id="rId4"/>
    <sheet name="0.4g  of catal" sheetId="17" r:id="rId5"/>
    <sheet name="Summarization" sheetId="21" r:id="rId6"/>
  </sheets>
  <calcPr calcId="145621"/>
</workbook>
</file>

<file path=xl/calcChain.xml><?xml version="1.0" encoding="utf-8"?>
<calcChain xmlns="http://schemas.openxmlformats.org/spreadsheetml/2006/main">
  <c r="F24" i="17" l="1"/>
  <c r="G24" i="17"/>
  <c r="G24" i="19"/>
  <c r="F24" i="18"/>
  <c r="G24" i="18"/>
  <c r="F24" i="20"/>
  <c r="G24" i="20"/>
  <c r="G24" i="13"/>
  <c r="F24" i="13"/>
  <c r="F24" i="19" l="1"/>
  <c r="D24" i="17"/>
  <c r="B67" i="20" l="1"/>
  <c r="B65" i="13"/>
  <c r="B66" i="13"/>
  <c r="B64" i="13"/>
  <c r="B66" i="19"/>
  <c r="B63" i="17"/>
  <c r="B67" i="19"/>
  <c r="B64" i="19"/>
  <c r="B63" i="19"/>
  <c r="B67" i="18"/>
  <c r="B66" i="18"/>
  <c r="B65" i="18"/>
  <c r="B64" i="18"/>
  <c r="B63" i="18"/>
  <c r="B63" i="20"/>
  <c r="B63" i="13"/>
  <c r="F63" i="17"/>
  <c r="D63" i="17"/>
  <c r="G63" i="17" s="1"/>
  <c r="F63" i="19"/>
  <c r="D63" i="19"/>
  <c r="G63" i="19" s="1"/>
  <c r="F63" i="18"/>
  <c r="D63" i="18"/>
  <c r="G63" i="18" s="1"/>
  <c r="F63" i="20"/>
  <c r="D63" i="20"/>
  <c r="G63" i="20" s="1"/>
  <c r="F63" i="13"/>
  <c r="D63" i="13"/>
  <c r="G63" i="13" l="1"/>
  <c r="B45" i="20"/>
  <c r="B46" i="20" l="1"/>
  <c r="D44" i="17"/>
  <c r="D44" i="19"/>
  <c r="D24" i="19"/>
  <c r="D44" i="18"/>
  <c r="D24" i="18"/>
  <c r="D44" i="20"/>
  <c r="D44" i="13"/>
  <c r="F44" i="17" l="1"/>
  <c r="F44" i="19"/>
  <c r="F44" i="18"/>
  <c r="F44" i="20"/>
  <c r="F44" i="13"/>
  <c r="G44" i="17" l="1"/>
  <c r="G44" i="19"/>
  <c r="G44" i="18" l="1"/>
  <c r="G44" i="20"/>
  <c r="G44" i="13"/>
  <c r="L41" i="17"/>
  <c r="L40" i="17"/>
  <c r="L39" i="17"/>
  <c r="B48" i="17" s="1"/>
  <c r="L38" i="17"/>
  <c r="B47" i="17" s="1"/>
  <c r="L37" i="17"/>
  <c r="B46" i="17" s="1"/>
  <c r="L36" i="17"/>
  <c r="B45" i="17" s="1"/>
  <c r="L35" i="17"/>
  <c r="B44" i="17" s="1"/>
  <c r="L34" i="17"/>
  <c r="L31" i="17"/>
  <c r="L30" i="17"/>
  <c r="L29" i="17"/>
  <c r="L28" i="17"/>
  <c r="L27" i="17"/>
  <c r="L26" i="17"/>
  <c r="L25" i="17"/>
  <c r="L24" i="17"/>
  <c r="L21" i="17"/>
  <c r="L20" i="17"/>
  <c r="L19" i="17"/>
  <c r="L18" i="17"/>
  <c r="B66" i="17" s="1"/>
  <c r="L17" i="17"/>
  <c r="B65" i="17" s="1"/>
  <c r="L16" i="17"/>
  <c r="B64" i="17" s="1"/>
  <c r="L15" i="17"/>
  <c r="L14" i="17"/>
  <c r="L11" i="17"/>
  <c r="L10" i="17"/>
  <c r="L9" i="17"/>
  <c r="L8" i="17"/>
  <c r="L7" i="17"/>
  <c r="L6" i="17"/>
  <c r="L5" i="17"/>
  <c r="L4" i="17"/>
  <c r="D11" i="17"/>
  <c r="D10" i="17"/>
  <c r="D9" i="17"/>
  <c r="D8" i="17"/>
  <c r="D7" i="17"/>
  <c r="D6" i="17"/>
  <c r="D5" i="17"/>
  <c r="D4" i="17"/>
  <c r="L4" i="18"/>
  <c r="L9" i="20"/>
  <c r="L4" i="20"/>
  <c r="D5" i="20"/>
  <c r="L41" i="13"/>
  <c r="L40" i="13"/>
  <c r="L39" i="13"/>
  <c r="B48" i="13" s="1"/>
  <c r="L38" i="13"/>
  <c r="B47" i="13" s="1"/>
  <c r="L37" i="13"/>
  <c r="B46" i="13" s="1"/>
  <c r="L36" i="13"/>
  <c r="B45" i="13" s="1"/>
  <c r="L35" i="13"/>
  <c r="B44" i="13" s="1"/>
  <c r="L34" i="13"/>
  <c r="L31" i="13"/>
  <c r="L30" i="13"/>
  <c r="L29" i="13"/>
  <c r="L28" i="13"/>
  <c r="L27" i="13"/>
  <c r="L26" i="13"/>
  <c r="L25" i="13"/>
  <c r="L24" i="13"/>
  <c r="L21" i="13"/>
  <c r="L20" i="13"/>
  <c r="L19" i="13"/>
  <c r="L18" i="13"/>
  <c r="L17" i="13"/>
  <c r="L16" i="13"/>
  <c r="L15" i="13"/>
  <c r="L14" i="13"/>
  <c r="L11" i="13"/>
  <c r="L10" i="13"/>
  <c r="L9" i="13"/>
  <c r="L8" i="13"/>
  <c r="L7" i="13"/>
  <c r="L6" i="13"/>
  <c r="L5" i="13"/>
  <c r="L4" i="13"/>
  <c r="D11" i="13"/>
  <c r="D10" i="13"/>
  <c r="D9" i="13"/>
  <c r="D8" i="13"/>
  <c r="D7" i="13"/>
  <c r="D6" i="13"/>
  <c r="D5" i="13"/>
  <c r="D4" i="13"/>
  <c r="L41" i="18"/>
  <c r="L40" i="18"/>
  <c r="L39" i="18"/>
  <c r="B48" i="18" s="1"/>
  <c r="L38" i="18"/>
  <c r="B47" i="18" s="1"/>
  <c r="L37" i="18"/>
  <c r="L36" i="18"/>
  <c r="B45" i="18" s="1"/>
  <c r="L35" i="18"/>
  <c r="B44" i="18" s="1"/>
  <c r="L34" i="18"/>
  <c r="L31" i="18"/>
  <c r="L30" i="18"/>
  <c r="L29" i="18"/>
  <c r="L28" i="18"/>
  <c r="L27" i="18"/>
  <c r="L26" i="18"/>
  <c r="L25" i="18"/>
  <c r="L24" i="18"/>
  <c r="L21" i="18"/>
  <c r="L20" i="18"/>
  <c r="L19" i="18"/>
  <c r="L18" i="18"/>
  <c r="L17" i="18"/>
  <c r="L16" i="18"/>
  <c r="L15" i="18"/>
  <c r="L14" i="18"/>
  <c r="L11" i="18"/>
  <c r="L10" i="18"/>
  <c r="L9" i="18"/>
  <c r="L8" i="18"/>
  <c r="L7" i="18"/>
  <c r="L6" i="18"/>
  <c r="L5" i="18"/>
  <c r="D11" i="18"/>
  <c r="D10" i="18"/>
  <c r="D9" i="18"/>
  <c r="D8" i="18"/>
  <c r="D7" i="18"/>
  <c r="D6" i="18"/>
  <c r="D5" i="18"/>
  <c r="D4" i="18"/>
  <c r="L41" i="19"/>
  <c r="L40" i="19"/>
  <c r="L39" i="19"/>
  <c r="B48" i="19" s="1"/>
  <c r="L38" i="19"/>
  <c r="B47" i="19" s="1"/>
  <c r="L37" i="19"/>
  <c r="B46" i="19" s="1"/>
  <c r="L36" i="19"/>
  <c r="B45" i="19" s="1"/>
  <c r="L35" i="19"/>
  <c r="B44" i="19" s="1"/>
  <c r="L34" i="19"/>
  <c r="L31" i="19"/>
  <c r="L30" i="19"/>
  <c r="L29" i="19"/>
  <c r="L28" i="19"/>
  <c r="L27" i="19"/>
  <c r="L26" i="19"/>
  <c r="L25" i="19"/>
  <c r="L24" i="19"/>
  <c r="L21" i="19"/>
  <c r="L20" i="19"/>
  <c r="L19" i="19"/>
  <c r="L18" i="19"/>
  <c r="L17" i="19"/>
  <c r="L16" i="19"/>
  <c r="L15" i="19"/>
  <c r="M15" i="19" s="1"/>
  <c r="L14" i="19"/>
  <c r="L11" i="19"/>
  <c r="L10" i="19"/>
  <c r="L9" i="19"/>
  <c r="L8" i="19"/>
  <c r="L7" i="19"/>
  <c r="L6" i="19"/>
  <c r="L5" i="19"/>
  <c r="L4" i="19"/>
  <c r="D11" i="19"/>
  <c r="D10" i="19"/>
  <c r="D9" i="19"/>
  <c r="D8" i="19"/>
  <c r="D7" i="19"/>
  <c r="D6" i="19"/>
  <c r="D5" i="19"/>
  <c r="D4" i="19"/>
  <c r="E4" i="19" s="1"/>
  <c r="L41" i="20"/>
  <c r="L40" i="20"/>
  <c r="L39" i="20"/>
  <c r="L38" i="20"/>
  <c r="B47" i="20" s="1"/>
  <c r="L37" i="20"/>
  <c r="L36" i="20"/>
  <c r="L35" i="20"/>
  <c r="B44" i="20" s="1"/>
  <c r="L34" i="20"/>
  <c r="L31" i="20"/>
  <c r="L30" i="20"/>
  <c r="L29" i="20"/>
  <c r="L28" i="20"/>
  <c r="L27" i="20"/>
  <c r="L26" i="20"/>
  <c r="L25" i="20"/>
  <c r="L24" i="20"/>
  <c r="L21" i="20"/>
  <c r="L20" i="20"/>
  <c r="L19" i="20"/>
  <c r="L18" i="20"/>
  <c r="B66" i="20" s="1"/>
  <c r="L17" i="20"/>
  <c r="L16" i="20"/>
  <c r="B64" i="20" s="1"/>
  <c r="L15" i="20"/>
  <c r="L14" i="20"/>
  <c r="L11" i="20"/>
  <c r="L10" i="20"/>
  <c r="L8" i="20"/>
  <c r="L7" i="20"/>
  <c r="L6" i="20"/>
  <c r="L5" i="20"/>
  <c r="D11" i="20"/>
  <c r="D10" i="20"/>
  <c r="D9" i="20"/>
  <c r="D8" i="20"/>
  <c r="D7" i="20"/>
  <c r="D6" i="20"/>
  <c r="D4" i="20"/>
  <c r="E5" i="20" s="1"/>
  <c r="D24" i="20"/>
  <c r="E4" i="18"/>
  <c r="M14" i="19" l="1"/>
  <c r="M14" i="13"/>
  <c r="M4" i="18"/>
  <c r="M24" i="18"/>
  <c r="M34" i="18"/>
  <c r="M14" i="18"/>
  <c r="M34" i="19"/>
  <c r="M24" i="19"/>
  <c r="M4" i="19"/>
  <c r="M24" i="20"/>
  <c r="M14" i="20"/>
  <c r="M4" i="20"/>
  <c r="M34" i="20"/>
  <c r="M35" i="19"/>
  <c r="M9" i="19"/>
  <c r="M30" i="20"/>
  <c r="M25" i="19"/>
  <c r="E8" i="19"/>
  <c r="F8" i="19" s="1"/>
  <c r="M39" i="20"/>
  <c r="M9" i="20"/>
  <c r="N7" i="19"/>
  <c r="E6" i="19"/>
  <c r="F6" i="19" s="1"/>
  <c r="M21" i="20"/>
  <c r="M29" i="19"/>
  <c r="M16" i="20"/>
  <c r="M11" i="20"/>
  <c r="M41" i="20"/>
  <c r="M40" i="20"/>
  <c r="M10" i="20"/>
  <c r="N10" i="20"/>
  <c r="M29" i="20"/>
  <c r="M19" i="20"/>
  <c r="M38" i="20"/>
  <c r="M7" i="20"/>
  <c r="M6" i="20"/>
  <c r="M27" i="20"/>
  <c r="M17" i="20"/>
  <c r="M37" i="20"/>
  <c r="M36" i="20"/>
  <c r="M15" i="20"/>
  <c r="M18" i="20"/>
  <c r="M8" i="20"/>
  <c r="M28" i="20"/>
  <c r="M31" i="20"/>
  <c r="M20" i="20"/>
  <c r="M26" i="20"/>
  <c r="M5" i="20"/>
  <c r="M25" i="20"/>
  <c r="M35" i="20"/>
  <c r="E4" i="20"/>
  <c r="F4" i="20" s="1"/>
  <c r="N6" i="20"/>
  <c r="G7" i="20"/>
  <c r="E8" i="20"/>
  <c r="G11" i="20"/>
  <c r="N5" i="20"/>
  <c r="G6" i="20"/>
  <c r="E7" i="20"/>
  <c r="F7" i="20" s="1"/>
  <c r="N9" i="20"/>
  <c r="G10" i="20"/>
  <c r="E11" i="20"/>
  <c r="F11" i="20" s="1"/>
  <c r="N14" i="20"/>
  <c r="N16" i="20"/>
  <c r="N18" i="20"/>
  <c r="N20" i="20"/>
  <c r="N25" i="20"/>
  <c r="N27" i="20"/>
  <c r="N29" i="20"/>
  <c r="N31" i="20"/>
  <c r="N35" i="20"/>
  <c r="N37" i="20"/>
  <c r="N39" i="20"/>
  <c r="N41" i="20"/>
  <c r="G5" i="20"/>
  <c r="E6" i="20"/>
  <c r="N8" i="20"/>
  <c r="G9" i="20"/>
  <c r="E10" i="20"/>
  <c r="G4" i="20"/>
  <c r="F5" i="20"/>
  <c r="N7" i="20"/>
  <c r="G8" i="20"/>
  <c r="E9" i="20"/>
  <c r="F9" i="20" s="1"/>
  <c r="N11" i="20"/>
  <c r="N15" i="20"/>
  <c r="N17" i="20"/>
  <c r="N19" i="20"/>
  <c r="N21" i="20"/>
  <c r="N24" i="20"/>
  <c r="O24" i="20" s="1"/>
  <c r="N26" i="20"/>
  <c r="N28" i="20"/>
  <c r="N30" i="20"/>
  <c r="N34" i="20"/>
  <c r="N36" i="20"/>
  <c r="N38" i="20"/>
  <c r="N40" i="20"/>
  <c r="M41" i="19"/>
  <c r="M31" i="19"/>
  <c r="M30" i="19"/>
  <c r="M20" i="19"/>
  <c r="E10" i="19"/>
  <c r="F10" i="19" s="1"/>
  <c r="M28" i="19"/>
  <c r="M27" i="19"/>
  <c r="M26" i="19"/>
  <c r="N9" i="19"/>
  <c r="N5" i="19"/>
  <c r="M11" i="19"/>
  <c r="M21" i="19"/>
  <c r="M10" i="19"/>
  <c r="M40" i="19"/>
  <c r="M19" i="19"/>
  <c r="M39" i="19"/>
  <c r="M8" i="19"/>
  <c r="M38" i="19"/>
  <c r="M18" i="19"/>
  <c r="M7" i="19"/>
  <c r="M37" i="19"/>
  <c r="M17" i="19"/>
  <c r="M36" i="19"/>
  <c r="M6" i="19"/>
  <c r="M16" i="19"/>
  <c r="M5" i="19"/>
  <c r="N41" i="19"/>
  <c r="E5" i="19"/>
  <c r="N6" i="19"/>
  <c r="E9" i="19"/>
  <c r="F9" i="19" s="1"/>
  <c r="N10" i="19"/>
  <c r="N4" i="19"/>
  <c r="O4" i="19" s="1"/>
  <c r="E7" i="19"/>
  <c r="O7" i="19" s="1"/>
  <c r="N8" i="19"/>
  <c r="O8" i="19" s="1"/>
  <c r="E11" i="19"/>
  <c r="M21" i="18"/>
  <c r="M10" i="18"/>
  <c r="M9" i="18"/>
  <c r="M8" i="18"/>
  <c r="M17" i="18"/>
  <c r="M5" i="18"/>
  <c r="M6" i="18"/>
  <c r="M7" i="18"/>
  <c r="N4" i="20"/>
  <c r="F4" i="19"/>
  <c r="N11" i="19"/>
  <c r="N14" i="19"/>
  <c r="O14" i="19" s="1"/>
  <c r="N15" i="19"/>
  <c r="N16" i="19"/>
  <c r="N17" i="19"/>
  <c r="N18" i="19"/>
  <c r="N19" i="19"/>
  <c r="N20" i="19"/>
  <c r="N21" i="19"/>
  <c r="N24" i="19"/>
  <c r="O24" i="19" s="1"/>
  <c r="N25" i="19"/>
  <c r="N26" i="19"/>
  <c r="N27" i="19"/>
  <c r="N28" i="19"/>
  <c r="N29" i="19"/>
  <c r="N30" i="19"/>
  <c r="N31" i="19"/>
  <c r="N34" i="19"/>
  <c r="O34" i="19" s="1"/>
  <c r="N35" i="19"/>
  <c r="N36" i="19"/>
  <c r="N37" i="19"/>
  <c r="N38" i="19"/>
  <c r="N39" i="19"/>
  <c r="N40" i="19"/>
  <c r="G4" i="19"/>
  <c r="G5" i="19"/>
  <c r="G6" i="19"/>
  <c r="G7" i="19"/>
  <c r="G8" i="19"/>
  <c r="G9" i="19"/>
  <c r="G10" i="19"/>
  <c r="G11" i="19"/>
  <c r="M15" i="18"/>
  <c r="M35" i="18"/>
  <c r="M25" i="18"/>
  <c r="E8" i="18"/>
  <c r="F8" i="18" s="1"/>
  <c r="E7" i="18"/>
  <c r="F7" i="18" s="1"/>
  <c r="E10" i="18"/>
  <c r="F10" i="18" s="1"/>
  <c r="E6" i="18"/>
  <c r="F6" i="18" s="1"/>
  <c r="E11" i="18"/>
  <c r="F11" i="18" s="1"/>
  <c r="E5" i="18"/>
  <c r="M11" i="18"/>
  <c r="M31" i="18"/>
  <c r="N40" i="18"/>
  <c r="M29" i="18"/>
  <c r="M19" i="18"/>
  <c r="M39" i="18"/>
  <c r="M41" i="18"/>
  <c r="M20" i="18"/>
  <c r="M40" i="18"/>
  <c r="M30" i="18"/>
  <c r="M18" i="18"/>
  <c r="M28" i="18"/>
  <c r="M38" i="18"/>
  <c r="M27" i="18"/>
  <c r="M37" i="18"/>
  <c r="M26" i="18"/>
  <c r="M16" i="18"/>
  <c r="M36" i="18"/>
  <c r="F4" i="18"/>
  <c r="N4" i="18"/>
  <c r="O4" i="18" s="1"/>
  <c r="G6" i="18"/>
  <c r="E9" i="18"/>
  <c r="F9" i="18" s="1"/>
  <c r="G5" i="18"/>
  <c r="G4" i="18"/>
  <c r="N6" i="18"/>
  <c r="N5" i="18"/>
  <c r="G7" i="18"/>
  <c r="G8" i="18"/>
  <c r="G9" i="18"/>
  <c r="G10" i="18"/>
  <c r="G11" i="18"/>
  <c r="N7" i="18"/>
  <c r="N8" i="18"/>
  <c r="N9" i="18"/>
  <c r="N10" i="18"/>
  <c r="N11" i="18"/>
  <c r="N14" i="18"/>
  <c r="N15" i="18"/>
  <c r="N16" i="18"/>
  <c r="N17" i="18"/>
  <c r="N18" i="18"/>
  <c r="N19" i="18"/>
  <c r="N20" i="18"/>
  <c r="N21" i="18"/>
  <c r="N24" i="18"/>
  <c r="O24" i="18" s="1"/>
  <c r="N25" i="18"/>
  <c r="N26" i="18"/>
  <c r="N27" i="18"/>
  <c r="N28" i="18"/>
  <c r="N29" i="18"/>
  <c r="N30" i="18"/>
  <c r="N31" i="18"/>
  <c r="N34" i="18"/>
  <c r="O34" i="18" s="1"/>
  <c r="N35" i="18"/>
  <c r="N36" i="18"/>
  <c r="N37" i="18"/>
  <c r="N38" i="18"/>
  <c r="N39" i="18"/>
  <c r="N41" i="18"/>
  <c r="M4" i="17"/>
  <c r="M5" i="13"/>
  <c r="M24" i="13"/>
  <c r="D24" i="13"/>
  <c r="M4" i="13"/>
  <c r="M34" i="13"/>
  <c r="M42" i="13" l="1"/>
  <c r="M42" i="18"/>
  <c r="M42" i="19"/>
  <c r="M42" i="20"/>
  <c r="O38" i="19"/>
  <c r="O28" i="19"/>
  <c r="O18" i="19"/>
  <c r="O40" i="19"/>
  <c r="O30" i="19"/>
  <c r="O20" i="19"/>
  <c r="O41" i="20"/>
  <c r="O41" i="19"/>
  <c r="O10" i="19"/>
  <c r="O16" i="20"/>
  <c r="O6" i="19"/>
  <c r="O36" i="19"/>
  <c r="O26" i="19"/>
  <c r="O16" i="19"/>
  <c r="O37" i="19"/>
  <c r="O9" i="19"/>
  <c r="O39" i="19"/>
  <c r="O29" i="19"/>
  <c r="O19" i="19"/>
  <c r="O39" i="20"/>
  <c r="O4" i="20"/>
  <c r="O34" i="20"/>
  <c r="F6" i="20"/>
  <c r="O10" i="20"/>
  <c r="O14" i="20"/>
  <c r="O36" i="20"/>
  <c r="O26" i="20"/>
  <c r="O25" i="20"/>
  <c r="O35" i="20"/>
  <c r="O38" i="20"/>
  <c r="O40" i="20"/>
  <c r="O28" i="20"/>
  <c r="F8" i="20"/>
  <c r="O37" i="20"/>
  <c r="O27" i="20"/>
  <c r="O30" i="20"/>
  <c r="F10" i="20"/>
  <c r="O18" i="20"/>
  <c r="O7" i="20"/>
  <c r="O20" i="20"/>
  <c r="O29" i="20"/>
  <c r="O21" i="20"/>
  <c r="O17" i="20"/>
  <c r="O19" i="20"/>
  <c r="O9" i="20"/>
  <c r="O6" i="20"/>
  <c r="O31" i="20"/>
  <c r="O11" i="20"/>
  <c r="O15" i="20"/>
  <c r="O8" i="20"/>
  <c r="O5" i="20"/>
  <c r="O5" i="19"/>
  <c r="F5" i="19"/>
  <c r="O11" i="19"/>
  <c r="O31" i="19"/>
  <c r="O21" i="19"/>
  <c r="F11" i="19"/>
  <c r="O17" i="19"/>
  <c r="F7" i="19"/>
  <c r="O15" i="19"/>
  <c r="O35" i="19"/>
  <c r="O25" i="19"/>
  <c r="O27" i="19"/>
  <c r="O7" i="18"/>
  <c r="O20" i="18"/>
  <c r="O10" i="18"/>
  <c r="O40" i="18"/>
  <c r="O19" i="18"/>
  <c r="O41" i="18"/>
  <c r="O30" i="18"/>
  <c r="M31" i="13"/>
  <c r="M19" i="13"/>
  <c r="M21" i="13"/>
  <c r="M30" i="13"/>
  <c r="M20" i="13"/>
  <c r="M9" i="13"/>
  <c r="M39" i="13"/>
  <c r="M29" i="13"/>
  <c r="M28" i="13"/>
  <c r="M18" i="13"/>
  <c r="M27" i="13"/>
  <c r="M17" i="13"/>
  <c r="M26" i="13"/>
  <c r="M16" i="13"/>
  <c r="M25" i="13"/>
  <c r="M15" i="13"/>
  <c r="M35" i="13"/>
  <c r="O21" i="18"/>
  <c r="O36" i="18"/>
  <c r="O26" i="18"/>
  <c r="O15" i="18"/>
  <c r="O5" i="18"/>
  <c r="F5" i="18"/>
  <c r="O8" i="18"/>
  <c r="O38" i="18"/>
  <c r="O28" i="18"/>
  <c r="E4" i="13"/>
  <c r="E6" i="13"/>
  <c r="E5" i="13"/>
  <c r="F5" i="13" s="1"/>
  <c r="O9" i="18"/>
  <c r="O6" i="18"/>
  <c r="O39" i="18"/>
  <c r="O29" i="18"/>
  <c r="O16" i="18"/>
  <c r="O31" i="18"/>
  <c r="O37" i="18"/>
  <c r="O27" i="18"/>
  <c r="O17" i="18"/>
  <c r="O11" i="18"/>
  <c r="O35" i="18"/>
  <c r="O25" i="18"/>
  <c r="O18" i="18"/>
  <c r="O14" i="18"/>
  <c r="M11" i="13"/>
  <c r="M41" i="13"/>
  <c r="M10" i="13"/>
  <c r="M40" i="13"/>
  <c r="M8" i="13"/>
  <c r="M38" i="13"/>
  <c r="M7" i="13"/>
  <c r="M37" i="13"/>
  <c r="M6" i="13"/>
  <c r="M36" i="13"/>
  <c r="N41" i="13"/>
  <c r="G4" i="13"/>
  <c r="G8" i="13"/>
  <c r="E9" i="13"/>
  <c r="F9" i="13" s="1"/>
  <c r="N15" i="13"/>
  <c r="N17" i="13"/>
  <c r="N19" i="13"/>
  <c r="G7" i="13"/>
  <c r="E8" i="13"/>
  <c r="F8" i="13" s="1"/>
  <c r="G11" i="13"/>
  <c r="G6" i="13"/>
  <c r="E7" i="13"/>
  <c r="F7" i="13" s="1"/>
  <c r="G10" i="13"/>
  <c r="E11" i="13"/>
  <c r="F11" i="13" s="1"/>
  <c r="N14" i="13"/>
  <c r="N16" i="13"/>
  <c r="N18" i="13"/>
  <c r="N20" i="13"/>
  <c r="G5" i="13"/>
  <c r="G9" i="13"/>
  <c r="E10" i="13"/>
  <c r="F10" i="13" s="1"/>
  <c r="N21" i="13"/>
  <c r="N4" i="13"/>
  <c r="N5" i="13"/>
  <c r="N6" i="13"/>
  <c r="N7" i="13"/>
  <c r="N8" i="13"/>
  <c r="N9" i="13"/>
  <c r="N10" i="13"/>
  <c r="N11" i="13"/>
  <c r="N24" i="13"/>
  <c r="N25" i="13"/>
  <c r="N26" i="13"/>
  <c r="N27" i="13"/>
  <c r="N28" i="13"/>
  <c r="N29" i="13"/>
  <c r="N30" i="13"/>
  <c r="N31" i="13"/>
  <c r="N34" i="13"/>
  <c r="N35" i="13"/>
  <c r="N36" i="13"/>
  <c r="N37" i="13"/>
  <c r="N38" i="13"/>
  <c r="N39" i="13"/>
  <c r="N40" i="13"/>
  <c r="N4" i="17"/>
  <c r="O37" i="13" l="1"/>
  <c r="O38" i="13"/>
  <c r="O16" i="13"/>
  <c r="N34" i="17"/>
  <c r="O17" i="13"/>
  <c r="O28" i="13"/>
  <c r="O14" i="13"/>
  <c r="O8" i="13"/>
  <c r="O18" i="13"/>
  <c r="O27" i="13"/>
  <c r="O7" i="13"/>
  <c r="O40" i="13"/>
  <c r="O30" i="13"/>
  <c r="O11" i="13"/>
  <c r="O9" i="13"/>
  <c r="O21" i="13"/>
  <c r="O36" i="13"/>
  <c r="O26" i="13"/>
  <c r="F6" i="13"/>
  <c r="O6" i="13"/>
  <c r="O5" i="13"/>
  <c r="F4" i="13"/>
  <c r="O34" i="13"/>
  <c r="O24" i="13"/>
  <c r="O10" i="13"/>
  <c r="O4" i="13"/>
  <c r="O41" i="13"/>
  <c r="O20" i="13"/>
  <c r="O31" i="13"/>
  <c r="O39" i="13"/>
  <c r="O35" i="13"/>
  <c r="O29" i="13"/>
  <c r="O25" i="13"/>
  <c r="O19" i="13"/>
  <c r="O15" i="13"/>
  <c r="M14" i="17"/>
  <c r="N14" i="17"/>
  <c r="M20" i="17"/>
  <c r="M5" i="17"/>
  <c r="M41" i="17"/>
  <c r="N24" i="17"/>
  <c r="N10" i="17"/>
  <c r="N9" i="17"/>
  <c r="N18" i="17"/>
  <c r="N7" i="17"/>
  <c r="M19" i="17" l="1"/>
  <c r="M18" i="17"/>
  <c r="M17" i="17"/>
  <c r="M25" i="17"/>
  <c r="M26" i="17"/>
  <c r="M36" i="17"/>
  <c r="N36" i="17"/>
  <c r="N16" i="17"/>
  <c r="M16" i="17"/>
  <c r="M6" i="17"/>
  <c r="M21" i="17"/>
  <c r="M31" i="17"/>
  <c r="N31" i="17"/>
  <c r="M11" i="17"/>
  <c r="N11" i="17"/>
  <c r="G11" i="17"/>
  <c r="N41" i="17"/>
  <c r="N21" i="17"/>
  <c r="N30" i="17"/>
  <c r="N40" i="17"/>
  <c r="N20" i="17"/>
  <c r="N19" i="17"/>
  <c r="N39" i="17"/>
  <c r="N8" i="17"/>
  <c r="N28" i="17"/>
  <c r="N38" i="17"/>
  <c r="N37" i="17"/>
  <c r="N17" i="17"/>
  <c r="N27" i="17"/>
  <c r="G7" i="17"/>
  <c r="G10" i="17"/>
  <c r="M10" i="17"/>
  <c r="M30" i="17"/>
  <c r="M40" i="17"/>
  <c r="N29" i="17"/>
  <c r="M29" i="17"/>
  <c r="M9" i="17"/>
  <c r="M39" i="17"/>
  <c r="G9" i="17"/>
  <c r="G8" i="17"/>
  <c r="M8" i="17"/>
  <c r="M28" i="17"/>
  <c r="M38" i="17"/>
  <c r="M37" i="17"/>
  <c r="M27" i="17"/>
  <c r="G4" i="17"/>
  <c r="M34" i="17"/>
  <c r="M24" i="17"/>
  <c r="M42" i="17" s="1"/>
  <c r="N26" i="17"/>
  <c r="N6" i="17"/>
  <c r="G6" i="17"/>
  <c r="N35" i="17"/>
  <c r="N15" i="17"/>
  <c r="N5" i="17"/>
  <c r="N25" i="17"/>
  <c r="G5" i="17"/>
  <c r="E5" i="17"/>
  <c r="M7" i="17"/>
  <c r="E4" i="17"/>
  <c r="E6" i="17"/>
  <c r="E7" i="17"/>
  <c r="E8" i="17"/>
  <c r="E9" i="17"/>
  <c r="E10" i="17"/>
  <c r="E11" i="17"/>
  <c r="F9" i="17" l="1"/>
  <c r="O39" i="17"/>
  <c r="O9" i="17"/>
  <c r="O29" i="17"/>
  <c r="O19" i="17"/>
  <c r="F6" i="17"/>
  <c r="O16" i="17"/>
  <c r="O6" i="17"/>
  <c r="O36" i="17"/>
  <c r="O26" i="17"/>
  <c r="O21" i="17"/>
  <c r="F11" i="17"/>
  <c r="O41" i="17"/>
  <c r="O31" i="17"/>
  <c r="O11" i="17"/>
  <c r="O27" i="17"/>
  <c r="O17" i="17"/>
  <c r="O7" i="17"/>
  <c r="F7" i="17"/>
  <c r="O37" i="17"/>
  <c r="O15" i="17"/>
  <c r="O5" i="17"/>
  <c r="O35" i="17"/>
  <c r="F5" i="17"/>
  <c r="O25" i="17"/>
  <c r="F4" i="17"/>
  <c r="O34" i="17"/>
  <c r="O24" i="17"/>
  <c r="O4" i="17"/>
  <c r="O14" i="17"/>
  <c r="F10" i="17"/>
  <c r="O40" i="17"/>
  <c r="O30" i="17"/>
  <c r="O10" i="17"/>
  <c r="O20" i="17"/>
  <c r="O28" i="17"/>
  <c r="O18" i="17"/>
  <c r="F8" i="17"/>
  <c r="O38" i="17"/>
  <c r="O8" i="17"/>
</calcChain>
</file>

<file path=xl/sharedStrings.xml><?xml version="1.0" encoding="utf-8"?>
<sst xmlns="http://schemas.openxmlformats.org/spreadsheetml/2006/main" count="653" uniqueCount="105">
  <si>
    <t>Glucose</t>
  </si>
  <si>
    <t>Time</t>
  </si>
  <si>
    <t>Reaction conditions</t>
  </si>
  <si>
    <t>Peak Area</t>
  </si>
  <si>
    <t>(mmol)</t>
  </si>
  <si>
    <t xml:space="preserve"> t=i (mmol)</t>
  </si>
  <si>
    <t>(%)</t>
  </si>
  <si>
    <t>(C produced)/(C converted)</t>
  </si>
  <si>
    <t>(Carbon out)/(Carbon in)</t>
  </si>
  <si>
    <t>Fructose</t>
  </si>
  <si>
    <t>Fructose Produced</t>
  </si>
  <si>
    <t>Fructose Selectivity</t>
  </si>
  <si>
    <t xml:space="preserve"> (mmol)</t>
  </si>
  <si>
    <t xml:space="preserve">(Relative)  (%) </t>
  </si>
  <si>
    <t xml:space="preserve"> (%)</t>
  </si>
  <si>
    <t>Sorbitol</t>
  </si>
  <si>
    <t>Initial Sorbitol</t>
  </si>
  <si>
    <t>Sorbitol Produced</t>
  </si>
  <si>
    <t>Sorbitol Selectivity</t>
  </si>
  <si>
    <t xml:space="preserve">Sorbitol Selectivity </t>
  </si>
  <si>
    <t xml:space="preserve">Sorbitol Yield </t>
  </si>
  <si>
    <t>Mannitol</t>
  </si>
  <si>
    <t>Initial Mannitol</t>
  </si>
  <si>
    <t>Mannitol Produced</t>
  </si>
  <si>
    <t>Mannitol Selectivity</t>
  </si>
  <si>
    <t xml:space="preserve">Mannitol Selectivity </t>
  </si>
  <si>
    <t xml:space="preserve">Mannitol Yield </t>
  </si>
  <si>
    <t>Mannose</t>
  </si>
  <si>
    <t>Initial Mannose</t>
  </si>
  <si>
    <t>Mannose Yield</t>
  </si>
  <si>
    <t>(Relative) (%)</t>
  </si>
  <si>
    <t>Check</t>
  </si>
  <si>
    <t xml:space="preserve">Mannose Produced </t>
  </si>
  <si>
    <t>Initial</t>
  </si>
  <si>
    <t xml:space="preserve"> (min)</t>
  </si>
  <si>
    <t>Products</t>
  </si>
  <si>
    <t>Reactant</t>
  </si>
  <si>
    <t>Pressure (P)</t>
  </si>
  <si>
    <t>Temperature (T)</t>
  </si>
  <si>
    <t>Initial Glu</t>
  </si>
  <si>
    <t xml:space="preserve">Glu Unreacted </t>
  </si>
  <si>
    <t>Glu Conv.</t>
  </si>
  <si>
    <t>Carbon Mass Balance (I)</t>
  </si>
  <si>
    <t>Carbon Mass Balance (II)</t>
  </si>
  <si>
    <t>Mannose Sele.</t>
  </si>
  <si>
    <t>Factors</t>
  </si>
  <si>
    <t>Value</t>
  </si>
  <si>
    <t>Catalysts</t>
  </si>
  <si>
    <t>Solvent (V)</t>
  </si>
  <si>
    <t>Stirring speed</t>
  </si>
  <si>
    <t>0.2 g</t>
  </si>
  <si>
    <t>1.0 g</t>
  </si>
  <si>
    <t>Name</t>
  </si>
  <si>
    <t>D-glucose</t>
  </si>
  <si>
    <t>Atmosphere</t>
  </si>
  <si>
    <t>40 ml</t>
  </si>
  <si>
    <t>900 rpm</t>
  </si>
  <si>
    <t>Time (h)</t>
  </si>
  <si>
    <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</si>
  <si>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N</t>
    </r>
    <r>
      <rPr>
        <vertAlign val="subscript"/>
        <sz val="11"/>
        <color theme="1"/>
        <rFont val="Times New Roman"/>
        <family val="1"/>
      </rPr>
      <t>2</t>
    </r>
  </si>
  <si>
    <t>Conv.</t>
  </si>
  <si>
    <t>Gradient</t>
  </si>
  <si>
    <t>Initial Reaction Rate</t>
  </si>
  <si>
    <t>Initial Fructose</t>
  </si>
  <si>
    <t xml:space="preserve">Fructose Selectivity </t>
  </si>
  <si>
    <t xml:space="preserve">Fructose Yield </t>
  </si>
  <si>
    <t>Others</t>
  </si>
  <si>
    <r>
      <t xml:space="preserve">140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</si>
  <si>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t xml:space="preserve">Fructose Sele. </t>
  </si>
  <si>
    <t>Mannitol Sele.</t>
  </si>
  <si>
    <t>40 bar</t>
  </si>
  <si>
    <r>
      <t>H</t>
    </r>
    <r>
      <rPr>
        <vertAlign val="subscript"/>
        <sz val="11"/>
        <color theme="1"/>
        <rFont val="Times New Roman"/>
        <family val="1"/>
      </rPr>
      <t>2</t>
    </r>
  </si>
  <si>
    <t>5%Pt/SBA-15</t>
  </si>
  <si>
    <t>1 atm</t>
  </si>
  <si>
    <t>0.05 g</t>
  </si>
  <si>
    <t>0.4 g</t>
  </si>
  <si>
    <t>0.3 g</t>
  </si>
  <si>
    <t>0.1 g</t>
  </si>
  <si>
    <t>Sorbitol Production Rate</t>
  </si>
  <si>
    <t>Initial rate (mmol/h)</t>
  </si>
  <si>
    <t>Pt used (g)</t>
  </si>
  <si>
    <t xml:space="preserve">Pt loading (wt%) </t>
  </si>
  <si>
    <r>
      <t>Activity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</si>
  <si>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t>Pt loading (wt%)</t>
  </si>
  <si>
    <r>
      <t>Productivity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</si>
  <si>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t>Catalyst mass (g)</t>
  </si>
  <si>
    <t>Final fructose selectivity at 4 h (%)</t>
  </si>
  <si>
    <t>Final fructose yield at 4 h (%)</t>
  </si>
  <si>
    <t>Final sorbitol selectivity at 4 h (%)</t>
  </si>
  <si>
    <t>Final sorbitol yield at 4 h (%)</t>
  </si>
  <si>
    <t>Final mannitol selectivity at 4 h (%)</t>
  </si>
  <si>
    <t>Final mannitol yield at 4 h (%)</t>
  </si>
  <si>
    <t>mass balance at 1 h (%)</t>
  </si>
  <si>
    <t>mass balance at 4 h (%)</t>
  </si>
  <si>
    <t>Final glucose conversion at 4 h (%)</t>
  </si>
  <si>
    <t>Fructose Production Rate</t>
  </si>
  <si>
    <r>
      <t>Productivity (Sorbitol)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</si>
  <si>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r>
      <t>Activity (Glucose)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</si>
  <si>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r>
      <t>Productivity (Fructose) (mmol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</si>
  <si>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t>intial conversion rate</t>
  </si>
  <si>
    <t>Initial sorbitol prod rate</t>
  </si>
  <si>
    <t>Initial fructose rate</t>
  </si>
  <si>
    <t>sorbitol</t>
  </si>
  <si>
    <t>fructose</t>
  </si>
  <si>
    <t>mannitol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</si>
</sst>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0000CC"/>
      <name val="Times New Roman"/>
      <family val="1"/>
    </font>
    <font>
      <b/>
      <sz val="16"/>
      <color theme="0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bscript"/>
      <sz val="11"/>
      <color rgb="FFC00000"/>
      <name val="Calibri"/>
      <family val="2"/>
      <scheme val="minor"/>
    </font>
    <font>
      <vertAlign val="superscript"/>
      <sz val="11"/>
      <color rgb="FFC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2" fillId="0" borderId="0" xfId="0" applyNumberFormat="1" applyFont="1"/>
    <xf numFmtId="0" fontId="6" fillId="3" borderId="0" xfId="0" applyFont="1" applyFill="1"/>
    <xf numFmtId="0" fontId="5" fillId="3" borderId="0" xfId="0" applyFont="1" applyFill="1"/>
    <xf numFmtId="0" fontId="6" fillId="4" borderId="0" xfId="0" applyFont="1" applyFill="1"/>
    <xf numFmtId="0" fontId="5" fillId="4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2" borderId="0" xfId="0" applyFont="1" applyFill="1" applyAlignment="1"/>
    <xf numFmtId="0" fontId="8" fillId="0" borderId="0" xfId="0" applyFont="1" applyFill="1"/>
    <xf numFmtId="0" fontId="9" fillId="0" borderId="0" xfId="0" applyFont="1" applyFill="1"/>
    <xf numFmtId="0" fontId="11" fillId="0" borderId="0" xfId="0" applyFont="1"/>
    <xf numFmtId="0" fontId="6" fillId="5" borderId="0" xfId="0" applyFont="1" applyFill="1"/>
    <xf numFmtId="0" fontId="5" fillId="5" borderId="0" xfId="0" applyFont="1" applyFill="1"/>
    <xf numFmtId="0" fontId="6" fillId="6" borderId="0" xfId="0" applyFont="1" applyFill="1"/>
    <xf numFmtId="0" fontId="5" fillId="6" borderId="0" xfId="0" applyFont="1" applyFill="1"/>
    <xf numFmtId="0" fontId="2" fillId="7" borderId="0" xfId="0" applyNumberFormat="1" applyFont="1" applyFill="1"/>
    <xf numFmtId="0" fontId="2" fillId="7" borderId="0" xfId="0" applyFont="1" applyFill="1"/>
    <xf numFmtId="0" fontId="13" fillId="0" borderId="0" xfId="0" applyFont="1" applyFill="1"/>
    <xf numFmtId="0" fontId="14" fillId="0" borderId="0" xfId="0" applyFont="1"/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4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7" fillId="8" borderId="0" xfId="0" applyFont="1" applyFill="1" applyAlignment="1">
      <alignment wrapText="1"/>
    </xf>
    <xf numFmtId="0" fontId="17" fillId="8" borderId="0" xfId="0" applyFont="1" applyFill="1"/>
    <xf numFmtId="0" fontId="0" fillId="8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0.xml.rels><?xml version="1.0" encoding="UTF-8" standalone="yes"?>
<Relationships xmlns="http://schemas.openxmlformats.org/package/2006/relationships"><Relationship Id="rId3" Type="http://schemas.microsoft.com/office/2011/relationships/chartStyle" Target="style6.xml"/><Relationship Id="rId2" Type="http://schemas.microsoft.com/office/2011/relationships/chartColorStyle" Target="colors6.xml"/><Relationship Id="rId1" Type="http://schemas.openxmlformats.org/officeDocument/2006/relationships/chartUserShapes" Target="../drawings/drawing7.xml"/></Relationships>
</file>

<file path=xl/charts/_rels/chart21.xml.rels><?xml version="1.0" encoding="UTF-8" standalone="yes"?>
<Relationships xmlns="http://schemas.openxmlformats.org/package/2006/relationships"><Relationship Id="rId3" Type="http://schemas.microsoft.com/office/2011/relationships/chartStyle" Target="style7.xml"/><Relationship Id="rId2" Type="http://schemas.microsoft.com/office/2011/relationships/chartColorStyle" Target="colors7.xml"/><Relationship Id="rId1" Type="http://schemas.openxmlformats.org/officeDocument/2006/relationships/chartUserShapes" Target="../drawings/drawing8.xml"/></Relationships>
</file>

<file path=xl/charts/_rels/chart22.xml.rels><?xml version="1.0" encoding="UTF-8" standalone="yes"?>
<Relationships xmlns="http://schemas.openxmlformats.org/package/2006/relationships"><Relationship Id="rId3" Type="http://schemas.microsoft.com/office/2011/relationships/chartStyle" Target="style8.xml"/><Relationship Id="rId2" Type="http://schemas.microsoft.com/office/2011/relationships/chartColorStyle" Target="colors8.xml"/><Relationship Id="rId1" Type="http://schemas.openxmlformats.org/officeDocument/2006/relationships/chartUserShapes" Target="../drawings/drawing9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'0.05g of catal'!$A$24:$A$30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'0.05g of catal'!$B$24:$B$30</c:f>
              <c:numCache>
                <c:formatCode>General</c:formatCode>
                <c:ptCount val="7"/>
                <c:pt idx="0">
                  <c:v>0</c:v>
                </c:pt>
                <c:pt idx="1">
                  <c:v>0.6</c:v>
                </c:pt>
                <c:pt idx="2">
                  <c:v>1.5</c:v>
                </c:pt>
                <c:pt idx="3">
                  <c:v>2.8</c:v>
                </c:pt>
                <c:pt idx="5">
                  <c:v>5.3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58304"/>
        <c:axId val="71658880"/>
      </c:scatterChart>
      <c:valAx>
        <c:axId val="716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1658880"/>
        <c:crosses val="autoZero"/>
        <c:crossBetween val="midCat"/>
      </c:valAx>
      <c:valAx>
        <c:axId val="7165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58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'0.2g  of catal'!$A$63:$A$69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'0.2g  of catal'!$B$63:$B$69</c:f>
              <c:numCache>
                <c:formatCode>General</c:formatCode>
                <c:ptCount val="7"/>
                <c:pt idx="0">
                  <c:v>0</c:v>
                </c:pt>
                <c:pt idx="1">
                  <c:v>2.5255088351412474E-2</c:v>
                </c:pt>
                <c:pt idx="2">
                  <c:v>5.9160565755682473E-2</c:v>
                </c:pt>
                <c:pt idx="3">
                  <c:v>6.2036873778220709E-2</c:v>
                </c:pt>
                <c:pt idx="4">
                  <c:v>7.4928130629767331E-2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2736"/>
        <c:axId val="115573312"/>
      </c:scatterChart>
      <c:valAx>
        <c:axId val="115572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3312"/>
        <c:crosses val="autoZero"/>
        <c:crossBetween val="midCat"/>
      </c:valAx>
      <c:valAx>
        <c:axId val="11557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2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('0.2g  of catal'!$J$16:$J$21,'0.2g  of catal'!$J$36:$J$41)</c:f>
              <c:numCache>
                <c:formatCode>General</c:formatCode>
                <c:ptCount val="12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  <c:pt idx="6">
                  <c:v>15</c:v>
                </c:pt>
                <c:pt idx="7">
                  <c:v>30</c:v>
                </c:pt>
                <c:pt idx="8">
                  <c:v>45</c:v>
                </c:pt>
                <c:pt idx="9">
                  <c:v>60</c:v>
                </c:pt>
                <c:pt idx="10">
                  <c:v>120</c:v>
                </c:pt>
                <c:pt idx="11">
                  <c:v>240</c:v>
                </c:pt>
              </c:numCache>
            </c:numRef>
          </c:xVal>
          <c:yVal>
            <c:numRef>
              <c:f>('0.2g  of catal'!$M$16:$M$21,'0.2g  of catal'!$M$36:$M$41)</c:f>
              <c:numCache>
                <c:formatCode>General</c:formatCode>
                <c:ptCount val="12"/>
                <c:pt idx="0">
                  <c:v>32.391953001487664</c:v>
                </c:pt>
                <c:pt idx="1">
                  <c:v>37.092335160494898</c:v>
                </c:pt>
                <c:pt idx="2">
                  <c:v>36.608460090583613</c:v>
                </c:pt>
                <c:pt idx="3">
                  <c:v>35.109477006849986</c:v>
                </c:pt>
                <c:pt idx="4">
                  <c:v>32.628583921473329</c:v>
                </c:pt>
                <c:pt idx="5">
                  <c:v>29.573366341011258</c:v>
                </c:pt>
                <c:pt idx="6">
                  <c:v>62.521079224414123</c:v>
                </c:pt>
                <c:pt idx="7">
                  <c:v>60.666404507576075</c:v>
                </c:pt>
                <c:pt idx="8">
                  <c:v>61.165679921559743</c:v>
                </c:pt>
                <c:pt idx="9">
                  <c:v>62.891305972000957</c:v>
                </c:pt>
                <c:pt idx="10">
                  <c:v>65.789641868678601</c:v>
                </c:pt>
                <c:pt idx="11">
                  <c:v>69.283375215502275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5040"/>
        <c:axId val="115575616"/>
      </c:scatterChart>
      <c:valAx>
        <c:axId val="11557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575616"/>
        <c:crosses val="autoZero"/>
        <c:crossBetween val="midCat"/>
      </c:valAx>
      <c:valAx>
        <c:axId val="11557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575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'0.3g  of catal'!$A$24:$A$30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'0.3g  of catal'!$B$24:$B$30</c:f>
              <c:numCache>
                <c:formatCode>General</c:formatCode>
                <c:ptCount val="7"/>
                <c:pt idx="0">
                  <c:v>0</c:v>
                </c:pt>
                <c:pt idx="1">
                  <c:v>1.4</c:v>
                </c:pt>
                <c:pt idx="2">
                  <c:v>3.1</c:v>
                </c:pt>
                <c:pt idx="3">
                  <c:v>5.8</c:v>
                </c:pt>
                <c:pt idx="4">
                  <c:v>9.5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7344"/>
        <c:axId val="115577920"/>
      </c:scatterChart>
      <c:valAx>
        <c:axId val="11557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577920"/>
        <c:crosses val="autoZero"/>
        <c:crossBetween val="midCat"/>
      </c:valAx>
      <c:valAx>
        <c:axId val="11557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577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'0.3g  of catal'!$A$44:$A$50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'0.3g  of catal'!$B$44:$B$50</c:f>
              <c:numCache>
                <c:formatCode>General</c:formatCode>
                <c:ptCount val="7"/>
                <c:pt idx="0">
                  <c:v>0</c:v>
                </c:pt>
                <c:pt idx="1">
                  <c:v>4.0932852670815055E-2</c:v>
                </c:pt>
                <c:pt idx="2">
                  <c:v>8.5104819636747722E-2</c:v>
                </c:pt>
                <c:pt idx="3">
                  <c:v>0.13208422309476245</c:v>
                </c:pt>
                <c:pt idx="4">
                  <c:v>0.23358055306805048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9648"/>
        <c:axId val="115580224"/>
      </c:scatterChart>
      <c:valAx>
        <c:axId val="11557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580224"/>
        <c:crosses val="autoZero"/>
        <c:crossBetween val="midCat"/>
      </c:valAx>
      <c:valAx>
        <c:axId val="11558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579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'0.3g  of catal'!$A$63:$A$69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'0.3g  of catal'!$B$63:$B$69</c:f>
              <c:numCache>
                <c:formatCode>General</c:formatCode>
                <c:ptCount val="7"/>
                <c:pt idx="0">
                  <c:v>0</c:v>
                </c:pt>
                <c:pt idx="1">
                  <c:v>1.5819694123960289E-2</c:v>
                </c:pt>
                <c:pt idx="2">
                  <c:v>5.8200000000000002E-2</c:v>
                </c:pt>
                <c:pt idx="3">
                  <c:v>5.0194334777109127E-2</c:v>
                </c:pt>
                <c:pt idx="4">
                  <c:v>7.451416305722719E-2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11712"/>
        <c:axId val="118212288"/>
      </c:scatterChart>
      <c:valAx>
        <c:axId val="118211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12288"/>
        <c:crosses val="autoZero"/>
        <c:crossBetween val="midCat"/>
      </c:valAx>
      <c:valAx>
        <c:axId val="11821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1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'0.3g  of catal'!$J$16:$J$21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'0.3g  of catal'!$M$16:$M$21</c:f>
              <c:numCache>
                <c:formatCode>General</c:formatCode>
                <c:ptCount val="6"/>
                <c:pt idx="0">
                  <c:v>26.429191556945391</c:v>
                </c:pt>
                <c:pt idx="1">
                  <c:v>25.820669452392359</c:v>
                </c:pt>
                <c:pt idx="2">
                  <c:v>27.002657876218205</c:v>
                </c:pt>
                <c:pt idx="3">
                  <c:v>23.796169707115826</c:v>
                </c:pt>
                <c:pt idx="4">
                  <c:v>25.092837735304908</c:v>
                </c:pt>
                <c:pt idx="5">
                  <c:v>19.121958209836748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'0.3g  of catal'!$J$36:$J$41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'0.3g  of catal'!$M$36:$M$41</c:f>
              <c:numCache>
                <c:formatCode>General</c:formatCode>
                <c:ptCount val="6"/>
                <c:pt idx="0">
                  <c:v>68.384520947891275</c:v>
                </c:pt>
                <c:pt idx="1">
                  <c:v>70.630818890296368</c:v>
                </c:pt>
                <c:pt idx="2">
                  <c:v>71.056327430411343</c:v>
                </c:pt>
                <c:pt idx="3">
                  <c:v>74.594174490297746</c:v>
                </c:pt>
                <c:pt idx="4">
                  <c:v>73.754325922578346</c:v>
                </c:pt>
                <c:pt idx="5">
                  <c:v>79.714067603673044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14016"/>
        <c:axId val="118214592"/>
      </c:scatterChart>
      <c:valAx>
        <c:axId val="11821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214592"/>
        <c:crosses val="autoZero"/>
        <c:crossBetween val="midCat"/>
      </c:valAx>
      <c:valAx>
        <c:axId val="11821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214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8.8374982585504566E-2"/>
                  <c:y val="-2.9976035604245152E-2"/>
                </c:manualLayout>
              </c:layout>
              <c:numFmt formatCode="General" sourceLinked="0"/>
            </c:trendlineLbl>
          </c:trendline>
          <c:xVal>
            <c:numRef>
              <c:f>'0.4g  of catal'!$A$24:$A$30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'0.4g  of catal'!$B$24:$B$30</c:f>
              <c:numCache>
                <c:formatCode>General</c:formatCode>
                <c:ptCount val="7"/>
                <c:pt idx="0">
                  <c:v>0</c:v>
                </c:pt>
                <c:pt idx="1">
                  <c:v>2.4</c:v>
                </c:pt>
                <c:pt idx="2">
                  <c:v>4.5</c:v>
                </c:pt>
                <c:pt idx="4">
                  <c:v>10.7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16320"/>
        <c:axId val="118216896"/>
      </c:scatterChart>
      <c:valAx>
        <c:axId val="11821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216896"/>
        <c:crosses val="autoZero"/>
        <c:crossBetween val="midCat"/>
      </c:valAx>
      <c:valAx>
        <c:axId val="11821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216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'0.4g  of catal'!$A$44:$A$50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'0.4g  of catal'!$B$44:$B$50</c:f>
              <c:numCache>
                <c:formatCode>General</c:formatCode>
                <c:ptCount val="7"/>
                <c:pt idx="0">
                  <c:v>0</c:v>
                </c:pt>
                <c:pt idx="1">
                  <c:v>8.7434655155258584E-2</c:v>
                </c:pt>
                <c:pt idx="2">
                  <c:v>0.12556313287869394</c:v>
                </c:pt>
                <c:pt idx="3">
                  <c:v>0.2149357458305588</c:v>
                </c:pt>
                <c:pt idx="4">
                  <c:v>0.30922213802974291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53216"/>
        <c:axId val="118153792"/>
      </c:scatterChart>
      <c:valAx>
        <c:axId val="11815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153792"/>
        <c:crosses val="autoZero"/>
        <c:crossBetween val="midCat"/>
      </c:valAx>
      <c:valAx>
        <c:axId val="118153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153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'0.4g  of catal'!$A$63:$A$69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'0.4g  of catal'!$B$63:$B$69</c:f>
              <c:numCache>
                <c:formatCode>General</c:formatCode>
                <c:ptCount val="7"/>
                <c:pt idx="0">
                  <c:v>0</c:v>
                </c:pt>
                <c:pt idx="1">
                  <c:v>2.6423396833914675E-2</c:v>
                </c:pt>
                <c:pt idx="2">
                  <c:v>4.426386599716356E-2</c:v>
                </c:pt>
                <c:pt idx="3">
                  <c:v>4.7609337268580625E-2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55520"/>
        <c:axId val="118156096"/>
      </c:scatterChart>
      <c:valAx>
        <c:axId val="11815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56096"/>
        <c:crosses val="autoZero"/>
        <c:crossBetween val="midCat"/>
      </c:valAx>
      <c:valAx>
        <c:axId val="11815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5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'0.4g  of catal'!$J$16:$J$21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'0.4g  of catal'!$M$16:$M$21</c:f>
              <c:numCache>
                <c:formatCode>General</c:formatCode>
                <c:ptCount val="6"/>
                <c:pt idx="0">
                  <c:v>22.497966921468571</c:v>
                </c:pt>
                <c:pt idx="1">
                  <c:v>25.606092109997981</c:v>
                </c:pt>
                <c:pt idx="2">
                  <c:v>17.950984728601533</c:v>
                </c:pt>
                <c:pt idx="3">
                  <c:v>13.529234523890985</c:v>
                </c:pt>
                <c:pt idx="4">
                  <c:v>12.516717443790709</c:v>
                </c:pt>
                <c:pt idx="5">
                  <c:v>14.310709342190506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'0.4g  of catal'!$M$35</c:f>
              <c:strCache>
                <c:ptCount val="1"/>
                <c:pt idx="0">
                  <c:v>0</c:v>
                </c:pt>
              </c:strCache>
            </c:strRef>
          </c:tx>
          <c:spPr>
            <a:ln w="28575">
              <a:noFill/>
            </a:ln>
          </c:spPr>
          <c:xVal>
            <c:numRef>
              <c:f>'0.4g  of catal'!$J$36:$J$41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'0.4g  of catal'!$M$36:$M$41</c:f>
              <c:numCache>
                <c:formatCode>General</c:formatCode>
                <c:ptCount val="6"/>
                <c:pt idx="0">
                  <c:v>74.445461794231747</c:v>
                </c:pt>
                <c:pt idx="1">
                  <c:v>72.636699792959405</c:v>
                </c:pt>
                <c:pt idx="2">
                  <c:v>81.0409997784447</c:v>
                </c:pt>
                <c:pt idx="3">
                  <c:v>85.702889954949285</c:v>
                </c:pt>
                <c:pt idx="4">
                  <c:v>86.733253920304833</c:v>
                </c:pt>
                <c:pt idx="5">
                  <c:v>85.424747235068267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57824"/>
        <c:axId val="118158400"/>
      </c:scatterChart>
      <c:valAx>
        <c:axId val="11815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158400"/>
        <c:crosses val="autoZero"/>
        <c:crossBetween val="midCat"/>
      </c:valAx>
      <c:valAx>
        <c:axId val="11815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157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'0.05g of catal'!$A$44:$A$50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'0.05g of catal'!$B$44:$B$50</c:f>
              <c:numCache>
                <c:formatCode>General</c:formatCode>
                <c:ptCount val="7"/>
                <c:pt idx="0">
                  <c:v>0</c:v>
                </c:pt>
                <c:pt idx="1">
                  <c:v>9.8091892264241913E-3</c:v>
                </c:pt>
                <c:pt idx="2">
                  <c:v>1.9575516827015069E-2</c:v>
                </c:pt>
                <c:pt idx="3">
                  <c:v>3.4567901234567905E-2</c:v>
                </c:pt>
                <c:pt idx="4">
                  <c:v>3.7871307968435478E-2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60608"/>
        <c:axId val="71661184"/>
      </c:scatterChart>
      <c:valAx>
        <c:axId val="7166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1661184"/>
        <c:crosses val="autoZero"/>
        <c:crossBetween val="midCat"/>
      </c:valAx>
      <c:valAx>
        <c:axId val="7166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60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4592203752309"/>
          <c:y val="2.6766665131770808E-2"/>
          <c:w val="0.65514094768827269"/>
          <c:h val="0.80887093060735826"/>
        </c:manualLayout>
      </c:layout>
      <c:scatterChart>
        <c:scatterStyle val="lineMarker"/>
        <c:varyColors val="0"/>
        <c:ser>
          <c:idx val="0"/>
          <c:order val="0"/>
          <c:tx>
            <c:v>Activity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Summarization!$B$2:$B$6</c:f>
              <c:numCache>
                <c:formatCode>General</c:formatCode>
                <c:ptCount val="5"/>
                <c:pt idx="0">
                  <c:v>199.9</c:v>
                </c:pt>
                <c:pt idx="1">
                  <c:v>129.9</c:v>
                </c:pt>
                <c:pt idx="2">
                  <c:v>91.7</c:v>
                </c:pt>
                <c:pt idx="3">
                  <c:v>100.4</c:v>
                </c:pt>
                <c:pt idx="4">
                  <c:v>92.5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60704"/>
        <c:axId val="118554624"/>
      </c:scatterChart>
      <c:scatterChart>
        <c:scatterStyle val="lineMarker"/>
        <c:varyColors val="0"/>
        <c:ser>
          <c:idx val="1"/>
          <c:order val="1"/>
          <c:tx>
            <c:v>Productivity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Summarization!$C$2:$C$6</c:f>
              <c:numCache>
                <c:formatCode>General</c:formatCode>
                <c:ptCount val="5"/>
                <c:pt idx="0">
                  <c:v>52.4</c:v>
                </c:pt>
                <c:pt idx="1">
                  <c:v>41.5</c:v>
                </c:pt>
                <c:pt idx="2">
                  <c:v>44.5</c:v>
                </c:pt>
                <c:pt idx="3">
                  <c:v>44.2</c:v>
                </c:pt>
                <c:pt idx="4">
                  <c:v>47.7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55776"/>
        <c:axId val="118555200"/>
      </c:scatterChart>
      <c:valAx>
        <c:axId val="118160704"/>
        <c:scaling>
          <c:orientation val="minMax"/>
          <c:max val="0.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Catalyst mass / g</a:t>
                </a:r>
              </a:p>
            </c:rich>
          </c:tx>
          <c:layout>
            <c:manualLayout>
              <c:xMode val="edge"/>
              <c:yMode val="edge"/>
              <c:x val="0.33873647372224008"/>
              <c:y val="0.9241158999861859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4624"/>
        <c:crosses val="autoZero"/>
        <c:crossBetween val="midCat"/>
        <c:majorUnit val="0.1"/>
      </c:valAx>
      <c:valAx>
        <c:axId val="118554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Activity / mmol</a:t>
                </a:r>
                <a:r>
                  <a:rPr lang="en-US" sz="1000" b="0" i="0" baseline="-25000">
                    <a:effectLst/>
                  </a:rPr>
                  <a:t>glucose</a:t>
                </a:r>
                <a:r>
                  <a:rPr lang="en-US" sz="1000" b="0" i="0" baseline="0">
                    <a:effectLst/>
                  </a:rPr>
                  <a:t>.g</a:t>
                </a:r>
                <a:r>
                  <a:rPr lang="en-US" sz="1000" b="0" i="0" baseline="-25000">
                    <a:effectLst/>
                  </a:rPr>
                  <a:t>Pt</a:t>
                </a:r>
                <a:r>
                  <a:rPr lang="en-US" sz="1000" b="0" i="0" baseline="30000">
                    <a:effectLst/>
                  </a:rPr>
                  <a:t>-1</a:t>
                </a:r>
                <a:r>
                  <a:rPr lang="en-US" sz="1000" b="0" i="0" baseline="0">
                    <a:effectLst/>
                  </a:rPr>
                  <a:t>.h</a:t>
                </a:r>
                <a:r>
                  <a:rPr lang="en-US" sz="1000" b="0" i="0" baseline="30000">
                    <a:effectLst/>
                  </a:rPr>
                  <a:t>-1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4198364093377204E-4"/>
              <c:y val="9.4396478948903323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60704"/>
        <c:crosses val="autoZero"/>
        <c:crossBetween val="midCat"/>
      </c:valAx>
      <c:valAx>
        <c:axId val="118555200"/>
        <c:scaling>
          <c:orientation val="minMax"/>
          <c:max val="1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Productivity / mmol</a:t>
                </a:r>
                <a:r>
                  <a:rPr lang="en-US" baseline="-25000"/>
                  <a:t>sorbitol</a:t>
                </a:r>
                <a:r>
                  <a:rPr lang="en-US"/>
                  <a:t>.g</a:t>
                </a:r>
                <a:r>
                  <a:rPr lang="en-US" baseline="-25000"/>
                  <a:t>Pt</a:t>
                </a:r>
                <a:r>
                  <a:rPr lang="en-US" baseline="30000"/>
                  <a:t>-1</a:t>
                </a:r>
                <a:r>
                  <a:rPr lang="en-US"/>
                  <a:t>.h</a:t>
                </a:r>
                <a:r>
                  <a:rPr lang="en-US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93279531254404668"/>
              <c:y val="7.473254439686268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5776"/>
        <c:crosses val="max"/>
        <c:crossBetween val="midCat"/>
        <c:majorUnit val="30"/>
      </c:valAx>
      <c:valAx>
        <c:axId val="118555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555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641850982695935"/>
          <c:y val="0.18064649813510153"/>
          <c:w val="0.29531652580124734"/>
          <c:h val="0.11979221347331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043855151839"/>
          <c:y val="6.5231481481481501E-2"/>
          <c:w val="0.78748890213454159"/>
          <c:h val="0.77994543445227249"/>
        </c:manualLayout>
      </c:layout>
      <c:scatterChart>
        <c:scatterStyle val="lineMarker"/>
        <c:varyColors val="0"/>
        <c:ser>
          <c:idx val="0"/>
          <c:order val="0"/>
          <c:tx>
            <c:v>Final conversion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Summarization!$D$2:$D$6</c:f>
              <c:numCache>
                <c:formatCode>General</c:formatCode>
                <c:ptCount val="5"/>
                <c:pt idx="0">
                  <c:v>7.9</c:v>
                </c:pt>
                <c:pt idx="1">
                  <c:v>10.4</c:v>
                </c:pt>
                <c:pt idx="2">
                  <c:v>16.2</c:v>
                </c:pt>
                <c:pt idx="3">
                  <c:v>19</c:v>
                </c:pt>
                <c:pt idx="4">
                  <c:v>21.4</c:v>
                </c:pt>
              </c:numCache>
            </c:numRef>
          </c:yVal>
          <c:smooth val="0"/>
        </c:ser>
        <c:ser>
          <c:idx val="1"/>
          <c:order val="1"/>
          <c:tx>
            <c:v>Fructose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Summarization!$E$2:$E$6</c:f>
              <c:numCache>
                <c:formatCode>General</c:formatCode>
                <c:ptCount val="5"/>
                <c:pt idx="0">
                  <c:v>21.9</c:v>
                </c:pt>
                <c:pt idx="1">
                  <c:v>18.899999999999999</c:v>
                </c:pt>
                <c:pt idx="2">
                  <c:v>12.2</c:v>
                </c:pt>
                <c:pt idx="3">
                  <c:v>7.5</c:v>
                </c:pt>
                <c:pt idx="4">
                  <c:v>5.8</c:v>
                </c:pt>
              </c:numCache>
            </c:numRef>
          </c:yVal>
          <c:smooth val="0"/>
        </c:ser>
        <c:ser>
          <c:idx val="2"/>
          <c:order val="2"/>
          <c:tx>
            <c:v>Sorbitol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Summarization!$G$2:$G$6</c:f>
              <c:numCache>
                <c:formatCode>General</c:formatCode>
                <c:ptCount val="5"/>
                <c:pt idx="0">
                  <c:v>14.4</c:v>
                </c:pt>
                <c:pt idx="1">
                  <c:v>19.899999999999999</c:v>
                </c:pt>
                <c:pt idx="2">
                  <c:v>28.6</c:v>
                </c:pt>
                <c:pt idx="3">
                  <c:v>31.4</c:v>
                </c:pt>
                <c:pt idx="4">
                  <c:v>34.4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57504"/>
        <c:axId val="118558080"/>
      </c:scatterChart>
      <c:valAx>
        <c:axId val="118557504"/>
        <c:scaling>
          <c:orientation val="minMax"/>
          <c:max val="0.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Catalyst mass / g</a:t>
                </a:r>
              </a:p>
            </c:rich>
          </c:tx>
          <c:layout>
            <c:manualLayout>
              <c:xMode val="edge"/>
              <c:yMode val="edge"/>
              <c:x val="0.36875897034039012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8080"/>
        <c:crosses val="autoZero"/>
        <c:crossBetween val="midCat"/>
      </c:valAx>
      <c:valAx>
        <c:axId val="1185580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Final</a:t>
                </a:r>
                <a:r>
                  <a:rPr lang="en-US" baseline="0"/>
                  <a:t> conversion or selectivity / 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432064390544829E-3"/>
              <c:y val="8.8525502294669309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57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98192663112572"/>
          <c:y val="2.2508096575647341E-2"/>
          <c:w val="0.37266178264656724"/>
          <c:h val="0.2031255468066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851279330281"/>
          <c:y val="3.2824074074074089E-2"/>
          <c:w val="0.77744125609246217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v>1h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Summarization!$K$2:$K$6</c:f>
              <c:numCache>
                <c:formatCode>General</c:formatCode>
                <c:ptCount val="5"/>
                <c:pt idx="0">
                  <c:v>51.7</c:v>
                </c:pt>
                <c:pt idx="1">
                  <c:v>55.9</c:v>
                </c:pt>
                <c:pt idx="2">
                  <c:v>61.1</c:v>
                </c:pt>
                <c:pt idx="3">
                  <c:v>57.6</c:v>
                </c:pt>
                <c:pt idx="4">
                  <c:v>58.7</c:v>
                </c:pt>
              </c:numCache>
            </c:numRef>
          </c:yVal>
          <c:smooth val="0"/>
        </c:ser>
        <c:ser>
          <c:idx val="1"/>
          <c:order val="1"/>
          <c:tx>
            <c:v>4h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Summarization!$L$2:$L$6</c:f>
              <c:numCache>
                <c:formatCode>General</c:formatCode>
                <c:ptCount val="5"/>
                <c:pt idx="0">
                  <c:v>37.299999999999997</c:v>
                </c:pt>
                <c:pt idx="1">
                  <c:v>39.700000000000003</c:v>
                </c:pt>
                <c:pt idx="2">
                  <c:v>41.2</c:v>
                </c:pt>
                <c:pt idx="3">
                  <c:v>39.4</c:v>
                </c:pt>
                <c:pt idx="4">
                  <c:v>40.299999999999997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60384"/>
        <c:axId val="118560960"/>
      </c:scatterChart>
      <c:valAx>
        <c:axId val="118560384"/>
        <c:scaling>
          <c:orientation val="minMax"/>
          <c:max val="0.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Catalyst</a:t>
                </a:r>
                <a:r>
                  <a:rPr lang="en-US" baseline="0"/>
                  <a:t> mass / g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8143884202587136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60960"/>
        <c:crosses val="autoZero"/>
        <c:crossBetween val="midCat"/>
      </c:valAx>
      <c:valAx>
        <c:axId val="11856096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balance / %</a:t>
                </a:r>
              </a:p>
            </c:rich>
          </c:tx>
          <c:layout>
            <c:manualLayout>
              <c:xMode val="edge"/>
              <c:yMode val="edge"/>
              <c:x val="1.3987140720080797E-3"/>
              <c:y val="0.254205230925081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6038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361042406690215"/>
          <c:y val="0.63873616675108591"/>
          <c:w val="0.14688526190204054"/>
          <c:h val="0.1475699912510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23376902496343"/>
          <c:y val="2.6117941022096386E-2"/>
          <c:w val="0.74223172848199881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Summarization!$R$3</c:f>
              <c:strCache>
                <c:ptCount val="1"/>
                <c:pt idx="0">
                  <c:v>Fructose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trendlineType val="linear"/>
            <c:dispRSqr val="0"/>
            <c:dispEq val="0"/>
          </c:trendline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Summarization!$Q$2:$Q$6</c:f>
              <c:numCache>
                <c:formatCode>General</c:formatCode>
                <c:ptCount val="5"/>
                <c:pt idx="0">
                  <c:v>7.1400000000000005E-2</c:v>
                </c:pt>
                <c:pt idx="1">
                  <c:v>6.0699999999999997E-2</c:v>
                </c:pt>
                <c:pt idx="2">
                  <c:v>8.3900000000000002E-2</c:v>
                </c:pt>
                <c:pt idx="3">
                  <c:v>7.7399999999999997E-2</c:v>
                </c:pt>
                <c:pt idx="4">
                  <c:v>7.3700000000000002E-2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Summarization!$R$1</c:f>
              <c:strCache>
                <c:ptCount val="1"/>
                <c:pt idx="0">
                  <c:v>Glucose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9.1259392264024145E-2"/>
                  <c:y val="-5.6424827621166823E-2"/>
                </c:manualLayout>
              </c:layout>
              <c:numFmt formatCode="General" sourceLinked="0"/>
            </c:trendlineLbl>
          </c:trendline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Summarization!$O$2:$O$6</c:f>
              <c:numCache>
                <c:formatCode>General</c:formatCode>
                <c:ptCount val="5"/>
                <c:pt idx="0">
                  <c:v>0.1549817835</c:v>
                </c:pt>
                <c:pt idx="1">
                  <c:v>0.20148131850000001</c:v>
                </c:pt>
                <c:pt idx="2">
                  <c:v>0.28413604749999999</c:v>
                </c:pt>
                <c:pt idx="3">
                  <c:v>0.46666200000000008</c:v>
                </c:pt>
                <c:pt idx="4">
                  <c:v>0.57354981999999999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Summarization!$R$2</c:f>
              <c:strCache>
                <c:ptCount val="1"/>
                <c:pt idx="0">
                  <c:v>Sorbitol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9.1214479641413854E-2"/>
                  <c:y val="-4.3805714877119685E-2"/>
                </c:manualLayout>
              </c:layout>
              <c:numFmt formatCode="General" sourceLinked="0"/>
            </c:trendlineLbl>
          </c:trendline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Summarization!$P$2:$P$6</c:f>
              <c:numCache>
                <c:formatCode>General</c:formatCode>
                <c:ptCount val="5"/>
                <c:pt idx="0">
                  <c:v>4.0599999999999997E-2</c:v>
                </c:pt>
                <c:pt idx="1">
                  <c:v>6.4299999999999996E-2</c:v>
                </c:pt>
                <c:pt idx="2">
                  <c:v>0.13789999999999999</c:v>
                </c:pt>
                <c:pt idx="3">
                  <c:v>0.2056</c:v>
                </c:pt>
                <c:pt idx="4">
                  <c:v>0.29599999999999999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03776"/>
        <c:axId val="118604352"/>
      </c:scatterChart>
      <c:valAx>
        <c:axId val="118603776"/>
        <c:scaling>
          <c:orientation val="minMax"/>
          <c:max val="0.4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Catalyst mass / g</a:t>
                </a:r>
              </a:p>
            </c:rich>
          </c:tx>
          <c:layout>
            <c:manualLayout>
              <c:xMode val="edge"/>
              <c:yMode val="edge"/>
              <c:x val="0.42324761998371863"/>
              <c:y val="0.925901391598030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604352"/>
        <c:crosses val="autoZero"/>
        <c:crossBetween val="midCat"/>
      </c:valAx>
      <c:valAx>
        <c:axId val="11860435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Initial rate conversion</a:t>
                </a:r>
                <a:r>
                  <a:rPr lang="en-US" baseline="0"/>
                  <a:t> or </a:t>
                </a:r>
                <a:r>
                  <a:rPr lang="en-US"/>
                  <a:t>formation               / mmol.h-1</a:t>
                </a:r>
              </a:p>
            </c:rich>
          </c:tx>
          <c:layout>
            <c:manualLayout>
              <c:xMode val="edge"/>
              <c:yMode val="edge"/>
              <c:x val="7.3713135789904866E-3"/>
              <c:y val="0.143412377481394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6037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9600221224059433"/>
          <c:y val="4.9380238822173891E-2"/>
          <c:w val="0.4195419759014386"/>
          <c:h val="0.2490513751759695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23376902496343"/>
          <c:y val="2.6117941022096386E-2"/>
          <c:w val="0.74223172848199881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Summarization!$R$3</c:f>
              <c:strCache>
                <c:ptCount val="1"/>
                <c:pt idx="0">
                  <c:v>Fructose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Summarization!$U$2:$U$6</c:f>
              <c:numCache>
                <c:formatCode>General</c:formatCode>
                <c:ptCount val="5"/>
                <c:pt idx="0">
                  <c:v>57</c:v>
                </c:pt>
                <c:pt idx="1">
                  <c:v>48.8</c:v>
                </c:pt>
                <c:pt idx="2">
                  <c:v>37.1</c:v>
                </c:pt>
                <c:pt idx="3">
                  <c:v>25.8</c:v>
                </c:pt>
                <c:pt idx="4">
                  <c:v>22.5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Summarization!$R$1</c:f>
              <c:strCache>
                <c:ptCount val="1"/>
                <c:pt idx="0">
                  <c:v>Glucose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Summarization!$W$2:$W$6</c:f>
              <c:numCache>
                <c:formatCode>General</c:formatCode>
                <c:ptCount val="5"/>
                <c:pt idx="0">
                  <c:v>5.8</c:v>
                </c:pt>
                <c:pt idx="1">
                  <c:v>6.1</c:v>
                </c:pt>
                <c:pt idx="2">
                  <c:v>2.2000000000000002</c:v>
                </c:pt>
                <c:pt idx="3">
                  <c:v>3.5</c:v>
                </c:pt>
                <c:pt idx="4">
                  <c:v>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Summarization!$R$2</c:f>
              <c:strCache>
                <c:ptCount val="1"/>
                <c:pt idx="0">
                  <c:v>Sorbitol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Summarization!$A$2:$A$6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</c:numCache>
            </c:numRef>
          </c:xVal>
          <c:yVal>
            <c:numRef>
              <c:f>Summarization!$V$2:$V$6</c:f>
              <c:numCache>
                <c:formatCode>General</c:formatCode>
                <c:ptCount val="5"/>
                <c:pt idx="0">
                  <c:v>36.700000000000003</c:v>
                </c:pt>
                <c:pt idx="1">
                  <c:v>45</c:v>
                </c:pt>
                <c:pt idx="2">
                  <c:v>60.7</c:v>
                </c:pt>
                <c:pt idx="3">
                  <c:v>70.599999999999994</c:v>
                </c:pt>
                <c:pt idx="4">
                  <c:v>74.400000000000006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06656"/>
        <c:axId val="118607232"/>
      </c:scatterChart>
      <c:valAx>
        <c:axId val="118606656"/>
        <c:scaling>
          <c:orientation val="minMax"/>
          <c:max val="0.4"/>
          <c:min val="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Catalyst mass / g</a:t>
                </a:r>
              </a:p>
            </c:rich>
          </c:tx>
          <c:layout>
            <c:manualLayout>
              <c:xMode val="edge"/>
              <c:yMode val="edge"/>
              <c:x val="0.42324761998371863"/>
              <c:y val="0.925901391598030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607232"/>
        <c:crosses val="autoZero"/>
        <c:crossBetween val="midCat"/>
      </c:valAx>
      <c:valAx>
        <c:axId val="11860723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selectivity / 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7.3713135789904866E-3"/>
              <c:y val="0.143412377481394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86066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3499370517849596"/>
          <c:y val="0.20026782216017158"/>
          <c:w val="0.26425246819551423"/>
          <c:h val="0.2490513751759695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'0.05g of catal'!$A$63:$A$69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'0.05g of catal'!$B$63:$B$69</c:f>
              <c:numCache>
                <c:formatCode>General</c:formatCode>
                <c:ptCount val="7"/>
                <c:pt idx="0">
                  <c:v>0</c:v>
                </c:pt>
                <c:pt idx="1">
                  <c:v>1.9263291042201695E-2</c:v>
                </c:pt>
                <c:pt idx="2">
                  <c:v>4.0817202652458889E-2</c:v>
                </c:pt>
                <c:pt idx="3">
                  <c:v>4.9666909425428341E-2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62912"/>
        <c:axId val="115744768"/>
      </c:scatterChart>
      <c:valAx>
        <c:axId val="7166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744768"/>
        <c:crosses val="autoZero"/>
        <c:crossBetween val="midCat"/>
      </c:valAx>
      <c:valAx>
        <c:axId val="11574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66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'0.05g of catal'!$J$16:$J$21</c:f>
              <c:numCache>
                <c:formatCode>General</c:formatCode>
                <c:ptCount val="6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120</c:v>
                </c:pt>
                <c:pt idx="5">
                  <c:v>240</c:v>
                </c:pt>
              </c:numCache>
            </c:numRef>
          </c:xVal>
          <c:yVal>
            <c:numRef>
              <c:f>'0.05g of catal'!$M$16:$M$21</c:f>
              <c:numCache>
                <c:formatCode>General</c:formatCode>
                <c:ptCount val="6"/>
                <c:pt idx="0">
                  <c:v>63.388029604558739</c:v>
                </c:pt>
                <c:pt idx="1">
                  <c:v>64.29124263135347</c:v>
                </c:pt>
                <c:pt idx="2">
                  <c:v>56.249137894081471</c:v>
                </c:pt>
                <c:pt idx="3">
                  <c:v>57.527607167387885</c:v>
                </c:pt>
                <c:pt idx="4">
                  <c:v>52.752302138908703</c:v>
                </c:pt>
                <c:pt idx="5">
                  <c:v>58.616473451083152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'0.05g of catal'!$M$36</c:f>
              <c:strCache>
                <c:ptCount val="1"/>
                <c:pt idx="0">
                  <c:v>32.27824237</c:v>
                </c:pt>
              </c:strCache>
            </c:strRef>
          </c:tx>
          <c:spPr>
            <a:ln w="28575">
              <a:noFill/>
            </a:ln>
          </c:spPr>
          <c:xVal>
            <c:numRef>
              <c:f>'0.05g of catal'!$J$37:$J$41</c:f>
              <c:numCache>
                <c:formatCode>General</c:formatCode>
                <c:ptCount val="5"/>
                <c:pt idx="0">
                  <c:v>30</c:v>
                </c:pt>
                <c:pt idx="1">
                  <c:v>45</c:v>
                </c:pt>
                <c:pt idx="2">
                  <c:v>60</c:v>
                </c:pt>
                <c:pt idx="3">
                  <c:v>120</c:v>
                </c:pt>
                <c:pt idx="4">
                  <c:v>240</c:v>
                </c:pt>
              </c:numCache>
            </c:numRef>
          </c:xVal>
          <c:yVal>
            <c:numRef>
              <c:f>'0.05g of catal'!$M$37:$M$41</c:f>
              <c:numCache>
                <c:formatCode>General</c:formatCode>
                <c:ptCount val="5"/>
                <c:pt idx="0">
                  <c:v>30.83342855892532</c:v>
                </c:pt>
                <c:pt idx="1">
                  <c:v>39.14909676777075</c:v>
                </c:pt>
                <c:pt idx="2">
                  <c:v>36.694742530842483</c:v>
                </c:pt>
                <c:pt idx="3">
                  <c:v>43.207021444318897</c:v>
                </c:pt>
                <c:pt idx="4">
                  <c:v>38.52943430586334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46496"/>
        <c:axId val="115747072"/>
      </c:scatterChart>
      <c:valAx>
        <c:axId val="11574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747072"/>
        <c:crosses val="autoZero"/>
        <c:crossBetween val="midCat"/>
      </c:valAx>
      <c:valAx>
        <c:axId val="11574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746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'0.1g  of catal'!$A$24:$A$30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'0.1g  of catal'!$B$24:$B$30</c:f>
              <c:numCache>
                <c:formatCode>General</c:formatCode>
                <c:ptCount val="7"/>
                <c:pt idx="0">
                  <c:v>0</c:v>
                </c:pt>
                <c:pt idx="1">
                  <c:v>0.3</c:v>
                </c:pt>
                <c:pt idx="2">
                  <c:v>2.2999999999999998</c:v>
                </c:pt>
                <c:pt idx="3">
                  <c:v>2.5</c:v>
                </c:pt>
                <c:pt idx="4">
                  <c:v>3.7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49376"/>
        <c:axId val="115749952"/>
      </c:scatterChart>
      <c:valAx>
        <c:axId val="115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749952"/>
        <c:crosses val="autoZero"/>
        <c:crossBetween val="midCat"/>
      </c:valAx>
      <c:valAx>
        <c:axId val="11574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74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'0.1g  of catal'!$A$44:$A$50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'0.1g  of catal'!$B$44:$B$50</c:f>
              <c:numCache>
                <c:formatCode>General</c:formatCode>
                <c:ptCount val="7"/>
                <c:pt idx="0">
                  <c:v>0</c:v>
                </c:pt>
                <c:pt idx="1">
                  <c:v>6.7782599710684028E-3</c:v>
                </c:pt>
                <c:pt idx="2">
                  <c:v>3.7843754066114059E-2</c:v>
                </c:pt>
                <c:pt idx="3">
                  <c:v>4.75855893090859E-2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1680"/>
        <c:axId val="115752256"/>
      </c:scatterChart>
      <c:valAx>
        <c:axId val="11575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752256"/>
        <c:crosses val="autoZero"/>
        <c:crossBetween val="midCat"/>
      </c:valAx>
      <c:valAx>
        <c:axId val="11575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751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'0.1g  of catal'!$A$63:$A$69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'0.1g  of catal'!$B$63:$B$69</c:f>
              <c:numCache>
                <c:formatCode>General</c:formatCode>
                <c:ptCount val="7"/>
                <c:pt idx="0">
                  <c:v>0</c:v>
                </c:pt>
                <c:pt idx="1">
                  <c:v>1.1618689869293573E-2</c:v>
                </c:pt>
                <c:pt idx="3">
                  <c:v>4.9501322396412278E-2</c:v>
                </c:pt>
                <c:pt idx="4">
                  <c:v>5.8602476139369079E-2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89440"/>
        <c:axId val="114190016"/>
      </c:scatterChart>
      <c:valAx>
        <c:axId val="114189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90016"/>
        <c:crosses val="autoZero"/>
        <c:crossBetween val="midCat"/>
      </c:valAx>
      <c:valAx>
        <c:axId val="1141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189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'0.2g  of catal'!$A$24:$A$30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'0.2g  of catal'!$B$24:$B$30</c:f>
              <c:numCache>
                <c:formatCode>General</c:formatCode>
                <c:ptCount val="7"/>
                <c:pt idx="0">
                  <c:v>0</c:v>
                </c:pt>
                <c:pt idx="1">
                  <c:v>1.7</c:v>
                </c:pt>
                <c:pt idx="2">
                  <c:v>3.92</c:v>
                </c:pt>
                <c:pt idx="3">
                  <c:v>4.55</c:v>
                </c:pt>
                <c:pt idx="4">
                  <c:v>6.05</c:v>
                </c:pt>
                <c:pt idx="5">
                  <c:v>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1744"/>
        <c:axId val="114192320"/>
      </c:scatterChart>
      <c:valAx>
        <c:axId val="11419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192320"/>
        <c:crosses val="autoZero"/>
        <c:crossBetween val="midCat"/>
      </c:valAx>
      <c:valAx>
        <c:axId val="114192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191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'0.2g  of catal'!$A$44:$A$50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'0.2g  of catal'!$B$44:$B$50</c:f>
              <c:numCache>
                <c:formatCode>General</c:formatCode>
                <c:ptCount val="7"/>
                <c:pt idx="0">
                  <c:v>0</c:v>
                </c:pt>
                <c:pt idx="1">
                  <c:v>4.8745914751287756E-2</c:v>
                </c:pt>
                <c:pt idx="3">
                  <c:v>0.10365165744376326</c:v>
                </c:pt>
                <c:pt idx="4">
                  <c:v>0.13421811975232104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4048"/>
        <c:axId val="114194624"/>
      </c:scatterChart>
      <c:valAx>
        <c:axId val="11419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194624"/>
        <c:crosses val="autoZero"/>
        <c:crossBetween val="midCat"/>
      </c:valAx>
      <c:valAx>
        <c:axId val="114194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194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108612</xdr:colOff>
      <xdr:row>24</xdr:row>
      <xdr:rowOff>134471</xdr:rowOff>
    </xdr:from>
    <xdr:to>
      <xdr:col>6</xdr:col>
      <xdr:colOff>713730</xdr:colOff>
      <xdr:row>39</xdr:row>
      <xdr:rowOff>22412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33617</xdr:colOff>
      <xdr:row>44</xdr:row>
      <xdr:rowOff>100852</xdr:rowOff>
    </xdr:from>
    <xdr:to>
      <xdr:col>6</xdr:col>
      <xdr:colOff>638735</xdr:colOff>
      <xdr:row>58</xdr:row>
      <xdr:rowOff>179294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246529</xdr:colOff>
      <xdr:row>63</xdr:row>
      <xdr:rowOff>34737</xdr:rowOff>
    </xdr:from>
    <xdr:to>
      <xdr:col>6</xdr:col>
      <xdr:colOff>89647</xdr:colOff>
      <xdr:row>77</xdr:row>
      <xdr:rowOff>110937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302558</xdr:colOff>
      <xdr:row>7</xdr:row>
      <xdr:rowOff>180413</xdr:rowOff>
    </xdr:from>
    <xdr:to>
      <xdr:col>21</xdr:col>
      <xdr:colOff>56028</xdr:colOff>
      <xdr:row>21</xdr:row>
      <xdr:rowOff>99731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210439</xdr:colOff>
      <xdr:row>24</xdr:row>
      <xdr:rowOff>76987</xdr:rowOff>
    </xdr:from>
    <xdr:to>
      <xdr:col>6</xdr:col>
      <xdr:colOff>806389</xdr:colOff>
      <xdr:row>38</xdr:row>
      <xdr:rowOff>155428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235324</xdr:colOff>
      <xdr:row>44</xdr:row>
      <xdr:rowOff>134470</xdr:rowOff>
    </xdr:from>
    <xdr:to>
      <xdr:col>6</xdr:col>
      <xdr:colOff>840442</xdr:colOff>
      <xdr:row>59</xdr:row>
      <xdr:rowOff>22412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246529</xdr:colOff>
      <xdr:row>63</xdr:row>
      <xdr:rowOff>90767</xdr:rowOff>
    </xdr:from>
    <xdr:to>
      <xdr:col>6</xdr:col>
      <xdr:colOff>201706</xdr:colOff>
      <xdr:row>77</xdr:row>
      <xdr:rowOff>166967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24</xdr:row>
      <xdr:rowOff>152400</xdr:rowOff>
    </xdr:from>
    <xdr:to>
      <xdr:col>6</xdr:col>
      <xdr:colOff>981075</xdr:colOff>
      <xdr:row>39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336178</xdr:colOff>
      <xdr:row>45</xdr:row>
      <xdr:rowOff>22411</xdr:rowOff>
    </xdr:from>
    <xdr:to>
      <xdr:col>6</xdr:col>
      <xdr:colOff>941296</xdr:colOff>
      <xdr:row>59</xdr:row>
      <xdr:rowOff>100853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302558</xdr:colOff>
      <xdr:row>63</xdr:row>
      <xdr:rowOff>79561</xdr:rowOff>
    </xdr:from>
    <xdr:to>
      <xdr:col>6</xdr:col>
      <xdr:colOff>907676</xdr:colOff>
      <xdr:row>77</xdr:row>
      <xdr:rowOff>155761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67235</xdr:colOff>
      <xdr:row>9</xdr:row>
      <xdr:rowOff>135590</xdr:rowOff>
    </xdr:from>
    <xdr:to>
      <xdr:col>20</xdr:col>
      <xdr:colOff>425824</xdr:colOff>
      <xdr:row>22</xdr:row>
      <xdr:rowOff>178172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571291</xdr:colOff>
      <xdr:row>24</xdr:row>
      <xdr:rowOff>143625</xdr:rowOff>
    </xdr:from>
    <xdr:to>
      <xdr:col>6</xdr:col>
      <xdr:colOff>519369</xdr:colOff>
      <xdr:row>39</xdr:row>
      <xdr:rowOff>31567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616323</xdr:colOff>
      <xdr:row>44</xdr:row>
      <xdr:rowOff>33616</xdr:rowOff>
    </xdr:from>
    <xdr:to>
      <xdr:col>6</xdr:col>
      <xdr:colOff>571500</xdr:colOff>
      <xdr:row>58</xdr:row>
      <xdr:rowOff>112058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291352</xdr:colOff>
      <xdr:row>63</xdr:row>
      <xdr:rowOff>12326</xdr:rowOff>
    </xdr:from>
    <xdr:to>
      <xdr:col>6</xdr:col>
      <xdr:colOff>246529</xdr:colOff>
      <xdr:row>77</xdr:row>
      <xdr:rowOff>88526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11206</xdr:colOff>
      <xdr:row>7</xdr:row>
      <xdr:rowOff>180413</xdr:rowOff>
    </xdr:from>
    <xdr:to>
      <xdr:col>23</xdr:col>
      <xdr:colOff>347383</xdr:colOff>
      <xdr:row>21</xdr:row>
      <xdr:rowOff>99731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129669</xdr:colOff>
      <xdr:row>25</xdr:row>
      <xdr:rowOff>14327</xdr:rowOff>
    </xdr:from>
    <xdr:to>
      <xdr:col>6</xdr:col>
      <xdr:colOff>1105381</xdr:colOff>
      <xdr:row>39</xdr:row>
      <xdr:rowOff>28015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649942</xdr:colOff>
      <xdr:row>45</xdr:row>
      <xdr:rowOff>11206</xdr:rowOff>
    </xdr:from>
    <xdr:to>
      <xdr:col>6</xdr:col>
      <xdr:colOff>1255060</xdr:colOff>
      <xdr:row>59</xdr:row>
      <xdr:rowOff>89648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100853</xdr:colOff>
      <xdr:row>63</xdr:row>
      <xdr:rowOff>90767</xdr:rowOff>
    </xdr:from>
    <xdr:to>
      <xdr:col>6</xdr:col>
      <xdr:colOff>705971</xdr:colOff>
      <xdr:row>77</xdr:row>
      <xdr:rowOff>166967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537882</xdr:colOff>
      <xdr:row>17</xdr:row>
      <xdr:rowOff>202827</xdr:rowOff>
    </xdr:from>
    <xdr:to>
      <xdr:col>24</xdr:col>
      <xdr:colOff>268941</xdr:colOff>
      <xdr:row>31</xdr:row>
      <xdr:rowOff>133351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137077</xdr:colOff>
      <xdr:row>7</xdr:row>
      <xdr:rowOff>155920</xdr:rowOff>
    </xdr:from>
    <xdr:to>
      <xdr:col>3</xdr:col>
      <xdr:colOff>516089</xdr:colOff>
      <xdr:row>21</xdr:row>
      <xdr:rowOff>94960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629964</xdr:colOff>
      <xdr:row>7</xdr:row>
      <xdr:rowOff>154206</xdr:rowOff>
    </xdr:from>
    <xdr:to>
      <xdr:col>5</xdr:col>
      <xdr:colOff>868172</xdr:colOff>
      <xdr:row>21</xdr:row>
      <xdr:rowOff>93246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985017</xdr:colOff>
      <xdr:row>7</xdr:row>
      <xdr:rowOff>154206</xdr:rowOff>
    </xdr:from>
    <xdr:to>
      <xdr:col>8</xdr:col>
      <xdr:colOff>284719</xdr:colOff>
      <xdr:row>21</xdr:row>
      <xdr:rowOff>93246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324971</xdr:colOff>
      <xdr:row>11</xdr:row>
      <xdr:rowOff>0</xdr:rowOff>
    </xdr:from>
    <xdr:to>
      <xdr:col>15</xdr:col>
      <xdr:colOff>890938</xdr:colOff>
      <xdr:row>30</xdr:row>
      <xdr:rowOff>168088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11</xdr:row>
      <xdr:rowOff>0</xdr:rowOff>
    </xdr:from>
    <xdr:to>
      <xdr:col>21</xdr:col>
      <xdr:colOff>543555</xdr:colOff>
      <xdr:row>30</xdr:row>
      <xdr:rowOff>168088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0.25064</cdr:x>
      <cdr:y>0.19145</cdr:y>
    </cdr:from>
    <cdr:to>
      <cdr:x>0.77274</cdr:x>
      <cdr:y>0.53182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720172" y="498923"/>
          <a:ext cx="1500187" cy="887016"/>
        </a:xfrm>
        <a:custGeom xmlns:a="http://schemas.openxmlformats.org/drawingml/2006/main">
          <a:avLst/>
          <a:gdLst>
            <a:gd name="connsiteX0" fmla="*/ 0 w 1458516"/>
            <a:gd name="connsiteY0" fmla="*/ 0 h 904728"/>
            <a:gd name="connsiteX1" fmla="*/ 428625 w 1458516"/>
            <a:gd name="connsiteY1" fmla="*/ 803672 h 904728"/>
            <a:gd name="connsiteX2" fmla="*/ 1458516 w 1458516"/>
            <a:gd name="connsiteY2" fmla="*/ 892969 h 904728"/>
            <a:gd name="connsiteX3" fmla="*/ 1458516 w 1458516"/>
            <a:gd name="connsiteY3" fmla="*/ 892969 h 90472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458516" h="904728">
              <a:moveTo>
                <a:pt x="0" y="0"/>
              </a:moveTo>
              <a:cubicBezTo>
                <a:pt x="92769" y="327422"/>
                <a:pt x="185539" y="654844"/>
                <a:pt x="428625" y="803672"/>
              </a:cubicBezTo>
              <a:cubicBezTo>
                <a:pt x="671711" y="952500"/>
                <a:pt x="1458516" y="892969"/>
                <a:pt x="1458516" y="892969"/>
              </a:cubicBezTo>
              <a:lnTo>
                <a:pt x="1458516" y="892969"/>
              </a:ln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0.24111</cdr:x>
      <cdr:y>0.57751</cdr:y>
    </cdr:from>
    <cdr:to>
      <cdr:x>0.76321</cdr:x>
      <cdr:y>0.58208</cdr:y>
    </cdr:to>
    <cdr:sp macro="" textlink="">
      <cdr:nvSpPr>
        <cdr:cNvPr id="6" name="Freeform 5"/>
        <cdr:cNvSpPr/>
      </cdr:nvSpPr>
      <cdr:spPr>
        <a:xfrm xmlns:a="http://schemas.openxmlformats.org/drawingml/2006/main">
          <a:off x="693075" y="1505002"/>
          <a:ext cx="1500809" cy="11909"/>
        </a:xfrm>
        <a:custGeom xmlns:a="http://schemas.openxmlformats.org/drawingml/2006/main">
          <a:avLst/>
          <a:gdLst>
            <a:gd name="connsiteX0" fmla="*/ 0 w 1500188"/>
            <a:gd name="connsiteY0" fmla="*/ 0 h 11906"/>
            <a:gd name="connsiteX1" fmla="*/ 1500188 w 1500188"/>
            <a:gd name="connsiteY1" fmla="*/ 11906 h 11906"/>
            <a:gd name="connsiteX2" fmla="*/ 1500188 w 1500188"/>
            <a:gd name="connsiteY2" fmla="*/ 11906 h 119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500188" h="11906">
              <a:moveTo>
                <a:pt x="0" y="0"/>
              </a:moveTo>
              <a:lnTo>
                <a:pt x="1500188" y="11906"/>
              </a:lnTo>
              <a:lnTo>
                <a:pt x="1500188" y="11906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0.23753</cdr:x>
      <cdr:y>0.42732</cdr:y>
    </cdr:from>
    <cdr:to>
      <cdr:x>0.84675</cdr:x>
      <cdr:y>0.69703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683829" y="1113604"/>
          <a:ext cx="1753914" cy="702879"/>
        </a:xfrm>
        <a:custGeom xmlns:a="http://schemas.openxmlformats.org/drawingml/2006/main">
          <a:avLst/>
          <a:gdLst>
            <a:gd name="connsiteX0" fmla="*/ 0 w 1596259"/>
            <a:gd name="connsiteY0" fmla="*/ 702879 h 702879"/>
            <a:gd name="connsiteX1" fmla="*/ 676604 w 1596259"/>
            <a:gd name="connsiteY1" fmla="*/ 275897 h 702879"/>
            <a:gd name="connsiteX2" fmla="*/ 1596259 w 1596259"/>
            <a:gd name="connsiteY2" fmla="*/ 0 h 702879"/>
            <a:gd name="connsiteX3" fmla="*/ 1596259 w 1596259"/>
            <a:gd name="connsiteY3" fmla="*/ 0 h 7028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596259" h="702879">
              <a:moveTo>
                <a:pt x="0" y="702879"/>
              </a:moveTo>
              <a:cubicBezTo>
                <a:pt x="205280" y="547961"/>
                <a:pt x="410561" y="393043"/>
                <a:pt x="676604" y="275897"/>
              </a:cubicBezTo>
              <a:cubicBezTo>
                <a:pt x="942647" y="158751"/>
                <a:pt x="1596259" y="0"/>
                <a:pt x="1596259" y="0"/>
              </a:cubicBezTo>
              <a:lnTo>
                <a:pt x="1596259" y="0"/>
              </a:ln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0.23297</cdr:x>
      <cdr:y>0.17273</cdr:y>
    </cdr:from>
    <cdr:to>
      <cdr:x>0.86272</cdr:x>
      <cdr:y>0.56595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670691" y="450138"/>
          <a:ext cx="1813035" cy="1024759"/>
        </a:xfrm>
        <a:custGeom xmlns:a="http://schemas.openxmlformats.org/drawingml/2006/main">
          <a:avLst/>
          <a:gdLst>
            <a:gd name="connsiteX0" fmla="*/ 0 w 1596259"/>
            <a:gd name="connsiteY0" fmla="*/ 1024759 h 1024759"/>
            <a:gd name="connsiteX1" fmla="*/ 683173 w 1596259"/>
            <a:gd name="connsiteY1" fmla="*/ 321880 h 1024759"/>
            <a:gd name="connsiteX2" fmla="*/ 1596259 w 1596259"/>
            <a:gd name="connsiteY2" fmla="*/ 0 h 1024759"/>
            <a:gd name="connsiteX3" fmla="*/ 1596259 w 1596259"/>
            <a:gd name="connsiteY3" fmla="*/ 0 h 102475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596259" h="1024759">
              <a:moveTo>
                <a:pt x="0" y="1024759"/>
              </a:moveTo>
              <a:cubicBezTo>
                <a:pt x="208565" y="758716"/>
                <a:pt x="417130" y="492673"/>
                <a:pt x="683173" y="321880"/>
              </a:cubicBezTo>
              <a:cubicBezTo>
                <a:pt x="949216" y="151087"/>
                <a:pt x="1596259" y="0"/>
                <a:pt x="1596259" y="0"/>
              </a:cubicBezTo>
              <a:lnTo>
                <a:pt x="1596259" y="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00B05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0.23753</cdr:x>
      <cdr:y>0.39959</cdr:y>
    </cdr:from>
    <cdr:to>
      <cdr:x>0.84675</cdr:x>
      <cdr:y>0.73736</cdr:y>
    </cdr:to>
    <cdr:sp macro="" textlink="">
      <cdr:nvSpPr>
        <cdr:cNvPr id="5" name="Freeform 4"/>
        <cdr:cNvSpPr/>
      </cdr:nvSpPr>
      <cdr:spPr>
        <a:xfrm xmlns:a="http://schemas.openxmlformats.org/drawingml/2006/main">
          <a:off x="683829" y="1041345"/>
          <a:ext cx="1753914" cy="880242"/>
        </a:xfrm>
        <a:custGeom xmlns:a="http://schemas.openxmlformats.org/drawingml/2006/main">
          <a:avLst/>
          <a:gdLst>
            <a:gd name="connsiteX0" fmla="*/ 0 w 1675519"/>
            <a:gd name="connsiteY0" fmla="*/ 0 h 917850"/>
            <a:gd name="connsiteX1" fmla="*/ 729155 w 1675519"/>
            <a:gd name="connsiteY1" fmla="*/ 597776 h 917850"/>
            <a:gd name="connsiteX2" fmla="*/ 1596259 w 1675519"/>
            <a:gd name="connsiteY2" fmla="*/ 893380 h 917850"/>
            <a:gd name="connsiteX3" fmla="*/ 1583121 w 1675519"/>
            <a:gd name="connsiteY3" fmla="*/ 880242 h 917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675519" h="917850">
              <a:moveTo>
                <a:pt x="0" y="0"/>
              </a:moveTo>
              <a:cubicBezTo>
                <a:pt x="231556" y="224439"/>
                <a:pt x="463112" y="448879"/>
                <a:pt x="729155" y="597776"/>
              </a:cubicBezTo>
              <a:cubicBezTo>
                <a:pt x="995198" y="746673"/>
                <a:pt x="1453931" y="846302"/>
                <a:pt x="1596259" y="893380"/>
              </a:cubicBezTo>
              <a:cubicBezTo>
                <a:pt x="1738587" y="940458"/>
                <a:pt x="1660854" y="910350"/>
                <a:pt x="1583121" y="880242"/>
              </a:cubicBez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0.2231</cdr:x>
      <cdr:y>0.48542</cdr:y>
    </cdr:from>
    <cdr:to>
      <cdr:x>0.84582</cdr:x>
      <cdr:y>0.5323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642773" y="1265033"/>
          <a:ext cx="1794120" cy="122171"/>
        </a:xfrm>
        <a:custGeom xmlns:a="http://schemas.openxmlformats.org/drawingml/2006/main">
          <a:avLst/>
          <a:gdLst>
            <a:gd name="connsiteX0" fmla="*/ 0 w 1934231"/>
            <a:gd name="connsiteY0" fmla="*/ 194428 h 194428"/>
            <a:gd name="connsiteX1" fmla="*/ 1760483 w 1934231"/>
            <a:gd name="connsiteY1" fmla="*/ 17066 h 194428"/>
            <a:gd name="connsiteX2" fmla="*/ 1773621 w 1934231"/>
            <a:gd name="connsiteY2" fmla="*/ 17066 h 19442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934231" h="194428">
              <a:moveTo>
                <a:pt x="0" y="194428"/>
              </a:moveTo>
              <a:lnTo>
                <a:pt x="1760483" y="17066"/>
              </a:lnTo>
              <a:cubicBezTo>
                <a:pt x="2056087" y="-12494"/>
                <a:pt x="1914854" y="2286"/>
                <a:pt x="1773621" y="17066"/>
              </a:cubicBez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0.24328</cdr:x>
      <cdr:y>0.31729</cdr:y>
    </cdr:from>
    <cdr:to>
      <cdr:x>0.84497</cdr:x>
      <cdr:y>0.40501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700908" y="826869"/>
          <a:ext cx="1733550" cy="228599"/>
        </a:xfrm>
        <a:custGeom xmlns:a="http://schemas.openxmlformats.org/drawingml/2006/main">
          <a:avLst/>
          <a:gdLst>
            <a:gd name="connsiteX0" fmla="*/ 0 w 1762125"/>
            <a:gd name="connsiteY0" fmla="*/ 114300 h 114300"/>
            <a:gd name="connsiteX1" fmla="*/ 1762125 w 1762125"/>
            <a:gd name="connsiteY1" fmla="*/ 0 h 114300"/>
            <a:gd name="connsiteX2" fmla="*/ 1762125 w 1762125"/>
            <a:gd name="connsiteY2" fmla="*/ 0 h 114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762125" h="114300">
              <a:moveTo>
                <a:pt x="0" y="114300"/>
              </a:moveTo>
              <a:lnTo>
                <a:pt x="1762125" y="0"/>
              </a:lnTo>
              <a:lnTo>
                <a:pt x="1762125" y="0"/>
              </a:ln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G25" sqref="G25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5.5703125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1904150</v>
      </c>
      <c r="B4" s="5" t="s">
        <v>33</v>
      </c>
      <c r="C4" s="5">
        <v>5.5549999999999997</v>
      </c>
      <c r="D4" s="5">
        <f t="shared" ref="D4:D11" si="0">A4/13346600*40</f>
        <v>5.7067717620967144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1894770</v>
      </c>
      <c r="B5" s="5">
        <v>0</v>
      </c>
      <c r="C5" s="5">
        <v>5.5549999999999997</v>
      </c>
      <c r="D5" s="5">
        <f t="shared" si="0"/>
        <v>5.6786597335651026</v>
      </c>
      <c r="E5" s="2">
        <f>(D4-D5)/D4*100</f>
        <v>0.49260825040045558</v>
      </c>
      <c r="F5" s="8">
        <f>(L5+L15+L25+L35)/(E5/100*D4)*100</f>
        <v>0</v>
      </c>
      <c r="G5" s="5">
        <f>(L5+L15+L25+L35+D5)/D4*100</f>
        <v>99.507391749599549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1893030</v>
      </c>
      <c r="B6" s="5">
        <v>15</v>
      </c>
      <c r="C6" s="5">
        <v>5.5549999999999997</v>
      </c>
      <c r="D6" s="5">
        <f t="shared" si="0"/>
        <v>5.6734449223023091</v>
      </c>
      <c r="E6" s="2">
        <f>(D4-D6)/D4*100</f>
        <v>0.58398760601844646</v>
      </c>
      <c r="F6" s="8">
        <f>(L6+L16+L26+L36)/(E6/100*D4)*100</f>
        <v>91.186196359845113</v>
      </c>
      <c r="G6" s="5">
        <f>(L6+L16+L26+L36+D6)/D4*100</f>
        <v>99.9485284791227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1876040</v>
      </c>
      <c r="B7" s="5">
        <v>30</v>
      </c>
      <c r="C7" s="5">
        <v>5.5549999999999997</v>
      </c>
      <c r="D7" s="5">
        <f t="shared" si="0"/>
        <v>5.6225255870408937</v>
      </c>
      <c r="E7" s="2">
        <f>(D4-D7)/D4*100</f>
        <v>1.4762492450700015</v>
      </c>
      <c r="F7" s="8">
        <f>(L7+L17+L27+L37)/(E7/100*D4)*100</f>
        <v>75.360058262659606</v>
      </c>
      <c r="G7" s="5">
        <f>(L7+L17+L27+L37+D7)/D4*100</f>
        <v>99.636253046116835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1851070</v>
      </c>
      <c r="B8" s="5">
        <v>45</v>
      </c>
      <c r="C8" s="5">
        <v>5.5549999999999997</v>
      </c>
      <c r="D8" s="5">
        <f t="shared" si="0"/>
        <v>5.5476900484018401</v>
      </c>
      <c r="E8" s="2">
        <f>(D4-D8)/D4*100</f>
        <v>2.7875955150592255</v>
      </c>
      <c r="F8" s="8">
        <f>(L8+L18+L28+L38)/(E8/100*D4)*100</f>
        <v>55.504859170735266</v>
      </c>
      <c r="G8" s="5">
        <f>(L8+L18+L28+L38+D8)/D4*100</f>
        <v>98.759655449824137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1837590</v>
      </c>
      <c r="B9" s="5">
        <v>60</v>
      </c>
      <c r="C9" s="5">
        <v>5.5549999999999997</v>
      </c>
      <c r="D9" s="5">
        <f t="shared" si="0"/>
        <v>5.5072902462050255</v>
      </c>
      <c r="E9" s="2">
        <f>(D4-D9)/D4*100</f>
        <v>3.4955229367434488</v>
      </c>
      <c r="F9" s="23">
        <f>(L9+L19+L29+L39)/(E9/100*D4)*100</f>
        <v>51.737304702928157</v>
      </c>
      <c r="G9" s="5">
        <f>(L9+L19+L29+L39+D9)/D4*100</f>
        <v>98.312966416000251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1802460</v>
      </c>
      <c r="B10" s="5">
        <v>120</v>
      </c>
      <c r="C10" s="5">
        <v>5.5549999999999997</v>
      </c>
      <c r="D10" s="5">
        <f t="shared" si="0"/>
        <v>5.4020050050200048</v>
      </c>
      <c r="E10" s="2">
        <f>(D4-D10)/D4*100</f>
        <v>5.3404406165480829</v>
      </c>
      <c r="F10" s="8">
        <f>(L10+L20+L30+L40)/(E10/100*D4)*100</f>
        <v>39.550185729239161</v>
      </c>
      <c r="G10" s="5">
        <f>(L10+L20+L30+L40+D10)/D4*100</f>
        <v>96.77171356605642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1754404</v>
      </c>
      <c r="B11" s="5">
        <v>240</v>
      </c>
      <c r="C11" s="5">
        <v>5.5549999999999997</v>
      </c>
      <c r="D11" s="5">
        <f t="shared" si="0"/>
        <v>5.2579803095919564</v>
      </c>
      <c r="E11" s="2">
        <f>(D4-D11)/D4*100</f>
        <v>7.8641913714780909</v>
      </c>
      <c r="F11" s="23">
        <f>(L11+L21+L31+L41)/(E11/100*D4)*100</f>
        <v>37.336945714887399</v>
      </c>
      <c r="G11" s="5">
        <f>(L11+L21+L31+L41+D11)/D4*100</f>
        <v>95.072057491805538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64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74</v>
      </c>
      <c r="D14" s="18" t="s">
        <v>72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70</v>
      </c>
      <c r="D16" s="1" t="s">
        <v>71</v>
      </c>
      <c r="F16" s="1"/>
      <c r="G16" s="1"/>
      <c r="H16" s="13"/>
      <c r="I16" s="18">
        <v>6282</v>
      </c>
      <c r="J16" s="5">
        <v>15</v>
      </c>
      <c r="K16" s="5">
        <v>0</v>
      </c>
      <c r="L16" s="5">
        <f t="shared" si="3"/>
        <v>1.9263291042201695E-2</v>
      </c>
      <c r="M16" s="5">
        <f t="shared" ref="M16:M21" si="6">L16/(L6+L16+L26+L36)*100</f>
        <v>63.388029604558739</v>
      </c>
      <c r="N16" s="2">
        <f>L16/(D4-D6)*100</f>
        <v>57.801133143849682</v>
      </c>
      <c r="O16" s="2">
        <f>E6*N16/100</f>
        <v>0.33755145369830258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13311</v>
      </c>
      <c r="J17" s="5">
        <v>30</v>
      </c>
      <c r="K17" s="5">
        <v>0</v>
      </c>
      <c r="L17" s="5">
        <f t="shared" si="3"/>
        <v>4.0817202652458889E-2</v>
      </c>
      <c r="M17" s="5">
        <f t="shared" si="6"/>
        <v>64.29124263135347</v>
      </c>
      <c r="N17" s="2">
        <f>L17/(D4-D7)*100</f>
        <v>48.449917904775816</v>
      </c>
      <c r="O17" s="2">
        <f t="shared" ref="O17:O20" si="7">E7*N17/100</f>
        <v>0.71524154730628853</v>
      </c>
      <c r="R17" s="2"/>
    </row>
    <row r="18" spans="1:18" ht="18" x14ac:dyDescent="0.25">
      <c r="A18" s="1" t="s">
        <v>38</v>
      </c>
      <c r="C18" s="18" t="s">
        <v>67</v>
      </c>
      <c r="F18" s="1"/>
      <c r="G18" s="1"/>
      <c r="H18" s="13"/>
      <c r="I18" s="18">
        <v>16197</v>
      </c>
      <c r="J18" s="5">
        <v>45</v>
      </c>
      <c r="K18" s="5">
        <v>0</v>
      </c>
      <c r="L18" s="5">
        <f t="shared" si="3"/>
        <v>4.9666909425428341E-2</v>
      </c>
      <c r="M18" s="5">
        <f t="shared" si="6"/>
        <v>56.249137894081471</v>
      </c>
      <c r="N18" s="2">
        <f>L18/(D4-D8)*100</f>
        <v>31.221004772862603</v>
      </c>
      <c r="O18" s="2">
        <f t="shared" si="7"/>
        <v>0.87031532880474471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19362</v>
      </c>
      <c r="J19" s="5">
        <v>60</v>
      </c>
      <c r="K19" s="5">
        <v>0</v>
      </c>
      <c r="L19" s="5">
        <f t="shared" si="3"/>
        <v>5.9372149181647432E-2</v>
      </c>
      <c r="M19" s="5">
        <f t="shared" si="6"/>
        <v>57.527607167387885</v>
      </c>
      <c r="N19" s="2">
        <f>L19/(D4-D9)*100</f>
        <v>29.763233408495005</v>
      </c>
      <c r="O19" s="2">
        <f t="shared" si="7"/>
        <v>1.0403806505104318</v>
      </c>
      <c r="R19" s="2"/>
    </row>
    <row r="20" spans="1:18" ht="16.5" x14ac:dyDescent="0.3">
      <c r="A20" s="1" t="s">
        <v>54</v>
      </c>
      <c r="C20" s="1" t="s">
        <v>73</v>
      </c>
      <c r="D20" s="1" t="s">
        <v>59</v>
      </c>
      <c r="F20" s="1"/>
      <c r="G20" s="1"/>
      <c r="H20" s="13"/>
      <c r="I20" s="18">
        <v>20736</v>
      </c>
      <c r="J20" s="5">
        <v>120</v>
      </c>
      <c r="K20" s="5">
        <v>0</v>
      </c>
      <c r="L20" s="5">
        <f t="shared" si="3"/>
        <v>6.3585419142167199E-2</v>
      </c>
      <c r="M20" s="5">
        <f t="shared" si="6"/>
        <v>52.752302138908703</v>
      </c>
      <c r="N20" s="2">
        <f>L20/(D4-D10)*100</f>
        <v>20.863633472387797</v>
      </c>
      <c r="O20" s="2">
        <f t="shared" si="7"/>
        <v>1.114209956047119</v>
      </c>
      <c r="R20" s="2"/>
    </row>
    <row r="21" spans="1:18" x14ac:dyDescent="0.25">
      <c r="A21" s="1" t="s">
        <v>66</v>
      </c>
      <c r="F21" s="1"/>
      <c r="G21" s="1"/>
      <c r="H21" s="13"/>
      <c r="I21" s="18">
        <v>32031</v>
      </c>
      <c r="J21" s="5">
        <v>240</v>
      </c>
      <c r="K21" s="5">
        <v>0</v>
      </c>
      <c r="L21" s="5">
        <f t="shared" si="3"/>
        <v>9.8220706044693171E-2</v>
      </c>
      <c r="M21" s="5">
        <f t="shared" si="6"/>
        <v>58.616473451083152</v>
      </c>
      <c r="N21" s="24">
        <f>L21/(D4-D11)*100</f>
        <v>21.885600872412304</v>
      </c>
      <c r="O21" s="24">
        <f>E11*N21/100</f>
        <v>1.7211255354043822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81</v>
      </c>
      <c r="F23" s="4" t="s">
        <v>80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2.7896999999999998</v>
      </c>
      <c r="D24" s="16">
        <f>C24/100*5.5555</f>
        <v>0.1549817835</v>
      </c>
      <c r="E24" s="16">
        <v>1.55</v>
      </c>
      <c r="F24" s="16">
        <f>E24/100*0.05</f>
        <v>7.7500000000000008E-4</v>
      </c>
      <c r="G24" s="17">
        <f>D24/(F24*1)</f>
        <v>199.97649483870964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0.6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1.5</v>
      </c>
      <c r="F26" s="1"/>
      <c r="G26" s="1"/>
      <c r="H26" s="14"/>
      <c r="I26" s="18">
        <v>434</v>
      </c>
      <c r="J26" s="5">
        <v>15</v>
      </c>
      <c r="K26" s="5">
        <v>0</v>
      </c>
      <c r="L26" s="5">
        <f t="shared" si="8"/>
        <v>1.3169973068315444E-3</v>
      </c>
      <c r="M26" s="5">
        <f>L26/(L26+L16+L6+L36)*100</f>
        <v>4.3337280266217952</v>
      </c>
      <c r="N26" s="2">
        <f>L26/(D4-D6)*100</f>
        <v>3.9517617480569909</v>
      </c>
      <c r="O26" s="2">
        <f>E6*N26/100</f>
        <v>2.3077798828030734E-2</v>
      </c>
      <c r="R26" s="2"/>
    </row>
    <row r="27" spans="1:18" x14ac:dyDescent="0.25">
      <c r="A27" s="5">
        <v>0.75</v>
      </c>
      <c r="B27" s="18">
        <v>2.8</v>
      </c>
      <c r="F27" s="1"/>
      <c r="G27" s="1"/>
      <c r="H27" s="14"/>
      <c r="I27" s="18">
        <v>1020</v>
      </c>
      <c r="J27" s="5">
        <v>30</v>
      </c>
      <c r="K27" s="5">
        <v>0</v>
      </c>
      <c r="L27" s="5">
        <f t="shared" si="8"/>
        <v>3.0952471266547815E-3</v>
      </c>
      <c r="M27" s="5">
        <f t="shared" ref="M27" si="10">L27/(L27+L17+L7+L37)*100</f>
        <v>4.8753288097212195</v>
      </c>
      <c r="N27" s="2">
        <f>L27/(D4-D7)*100</f>
        <v>3.6740506315021406</v>
      </c>
      <c r="O27" s="2">
        <f>E7*N27/100</f>
        <v>5.4238144711039979E-2</v>
      </c>
      <c r="R27" s="2"/>
    </row>
    <row r="28" spans="1:18" x14ac:dyDescent="0.25">
      <c r="A28" s="5">
        <v>1</v>
      </c>
      <c r="B28" s="18"/>
      <c r="F28" s="1"/>
      <c r="G28" s="1"/>
      <c r="H28" s="14"/>
      <c r="I28" s="18">
        <v>1339</v>
      </c>
      <c r="J28" s="5">
        <v>45</v>
      </c>
      <c r="K28" s="5">
        <v>0</v>
      </c>
      <c r="L28" s="5">
        <f t="shared" si="8"/>
        <v>4.0632704927360316E-3</v>
      </c>
      <c r="M28" s="5">
        <f>L28/(L28+L18+L8+L38)*100</f>
        <v>4.6017653381477803</v>
      </c>
      <c r="N28" s="2">
        <f>L28/(D4-D8)*100</f>
        <v>2.5542033703066345</v>
      </c>
      <c r="O28" s="2">
        <f>E8*N28/100</f>
        <v>7.1200858596159322E-2</v>
      </c>
      <c r="R28" s="2"/>
    </row>
    <row r="29" spans="1:18" x14ac:dyDescent="0.25">
      <c r="A29" s="5">
        <v>2</v>
      </c>
      <c r="B29" s="18">
        <v>5.3</v>
      </c>
      <c r="F29" s="1"/>
      <c r="G29" s="1"/>
      <c r="H29" s="14"/>
      <c r="I29" s="18">
        <v>1965</v>
      </c>
      <c r="J29" s="5">
        <v>60</v>
      </c>
      <c r="K29" s="5">
        <v>0</v>
      </c>
      <c r="L29" s="5">
        <f t="shared" si="8"/>
        <v>5.9629025528202401E-3</v>
      </c>
      <c r="M29" s="5">
        <f>L29/(L29+L19+L9+L39)*100</f>
        <v>5.7776503017696363</v>
      </c>
      <c r="N29" s="2">
        <f>L29/(D4-D9)*100</f>
        <v>2.9892005412962046</v>
      </c>
      <c r="O29" s="2">
        <f>E9*N29/100</f>
        <v>0.10448819054626815</v>
      </c>
      <c r="R29" s="2"/>
    </row>
    <row r="30" spans="1:18" x14ac:dyDescent="0.25">
      <c r="A30" s="5">
        <v>4</v>
      </c>
      <c r="B30" s="18"/>
      <c r="H30" s="14"/>
      <c r="I30" s="18">
        <v>1605</v>
      </c>
      <c r="J30" s="5">
        <v>120</v>
      </c>
      <c r="K30" s="5">
        <v>0</v>
      </c>
      <c r="L30" s="5">
        <f t="shared" si="8"/>
        <v>4.8704623904714944E-3</v>
      </c>
      <c r="M30" s="5">
        <f>L30/(L30+L20+L10+L40)*100</f>
        <v>4.0406764167724072</v>
      </c>
      <c r="N30" s="2">
        <f>L30/(D4-D10)*100</f>
        <v>1.5980950275510533</v>
      </c>
      <c r="O30" s="2">
        <f t="shared" ref="O30:O31" si="11">E10*N30/100</f>
        <v>8.5345315942371727E-2</v>
      </c>
      <c r="R30" s="2"/>
    </row>
    <row r="31" spans="1:18" x14ac:dyDescent="0.25">
      <c r="G31" s="1"/>
      <c r="H31" s="14"/>
      <c r="I31" s="18">
        <v>1576</v>
      </c>
      <c r="J31" s="5">
        <v>240</v>
      </c>
      <c r="K31" s="5">
        <v>0</v>
      </c>
      <c r="L31" s="5">
        <f t="shared" si="8"/>
        <v>4.7824602662822893E-3</v>
      </c>
      <c r="M31" s="5">
        <f>L31/(L31+L21+L11+L41)*100</f>
        <v>2.8540922430534907</v>
      </c>
      <c r="N31" s="24">
        <f>L31/(D4-D11)*100</f>
        <v>1.065630871441694</v>
      </c>
      <c r="O31" s="24">
        <f t="shared" si="11"/>
        <v>8.3803251043724492E-2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3204</v>
      </c>
      <c r="J36" s="5">
        <v>15</v>
      </c>
      <c r="K36" s="5">
        <v>0</v>
      </c>
      <c r="L36" s="5">
        <f t="shared" si="12"/>
        <v>9.8091892264241913E-3</v>
      </c>
      <c r="M36" s="5">
        <f t="shared" si="14"/>
        <v>32.278242368819463</v>
      </c>
      <c r="N36" s="2">
        <f>L36/(D4-D6)*100</f>
        <v>29.433301467938438</v>
      </c>
      <c r="O36" s="2">
        <f>E6*N36/100</f>
        <v>0.17188683261480595</v>
      </c>
      <c r="Q36" s="2"/>
      <c r="R36" s="2"/>
    </row>
    <row r="37" spans="1:18" x14ac:dyDescent="0.25">
      <c r="F37" s="1"/>
      <c r="G37" s="1"/>
      <c r="H37" s="13"/>
      <c r="I37" s="18">
        <v>6394</v>
      </c>
      <c r="J37" s="5">
        <v>30</v>
      </c>
      <c r="K37" s="5">
        <v>0</v>
      </c>
      <c r="L37" s="5">
        <f t="shared" si="12"/>
        <v>1.9575516827015069E-2</v>
      </c>
      <c r="M37" s="5">
        <f t="shared" si="14"/>
        <v>30.83342855892532</v>
      </c>
      <c r="N37" s="2">
        <f>L37/(D4-D7)*100</f>
        <v>23.23608972638165</v>
      </c>
      <c r="O37" s="2">
        <f t="shared" ref="O37:O41" si="15">E7*N37/100</f>
        <v>0.34302259916949729</v>
      </c>
      <c r="Q37" s="2"/>
      <c r="R37" s="2"/>
    </row>
    <row r="38" spans="1:18" x14ac:dyDescent="0.25">
      <c r="F38" s="1"/>
      <c r="G38" s="1"/>
      <c r="H38" s="13"/>
      <c r="I38" s="18">
        <v>11291</v>
      </c>
      <c r="J38" s="5">
        <v>45</v>
      </c>
      <c r="K38" s="5">
        <v>0</v>
      </c>
      <c r="L38" s="5">
        <f t="shared" si="12"/>
        <v>3.4567901234567905E-2</v>
      </c>
      <c r="M38" s="5">
        <f t="shared" si="14"/>
        <v>39.14909676777075</v>
      </c>
      <c r="N38" s="2">
        <f>L38/(D4-D8)*100</f>
        <v>21.729651027566028</v>
      </c>
      <c r="O38" s="2">
        <f t="shared" si="15"/>
        <v>0.60573477748245153</v>
      </c>
    </row>
    <row r="39" spans="1:18" x14ac:dyDescent="0.25">
      <c r="F39" s="1"/>
      <c r="G39" s="1"/>
      <c r="H39" s="13"/>
      <c r="I39" s="18">
        <v>12370</v>
      </c>
      <c r="J39" s="5">
        <v>60</v>
      </c>
      <c r="K39" s="5">
        <v>0</v>
      </c>
      <c r="L39" s="5">
        <f t="shared" si="12"/>
        <v>3.7871307968435478E-2</v>
      </c>
      <c r="M39" s="5">
        <f t="shared" si="14"/>
        <v>36.694742530842483</v>
      </c>
      <c r="N39" s="2">
        <f>L39/(D4-D9)*100</f>
        <v>18.984870753136942</v>
      </c>
      <c r="O39" s="2">
        <f t="shared" si="15"/>
        <v>0.66362051168700054</v>
      </c>
    </row>
    <row r="40" spans="1:18" x14ac:dyDescent="0.25">
      <c r="F40" s="1"/>
      <c r="G40" s="1"/>
      <c r="H40" s="13"/>
      <c r="I40" s="18">
        <v>17011</v>
      </c>
      <c r="J40" s="5">
        <v>120</v>
      </c>
      <c r="K40" s="5">
        <v>0</v>
      </c>
      <c r="L40" s="5">
        <f t="shared" si="12"/>
        <v>5.2079936932179133E-2</v>
      </c>
      <c r="M40" s="5">
        <f t="shared" si="14"/>
        <v>43.207021444318897</v>
      </c>
      <c r="N40" s="2">
        <f>L40/(D4-D10)*100</f>
        <v>17.088457229300317</v>
      </c>
      <c r="O40" s="2">
        <f t="shared" si="15"/>
        <v>0.91259891061500131</v>
      </c>
    </row>
    <row r="41" spans="1:18" x14ac:dyDescent="0.25">
      <c r="A41" s="25"/>
      <c r="B41" s="25"/>
      <c r="C41" s="25"/>
      <c r="F41" s="1"/>
      <c r="G41" s="1"/>
      <c r="H41" s="13"/>
      <c r="I41" s="18">
        <v>21088</v>
      </c>
      <c r="J41" s="5">
        <v>240</v>
      </c>
      <c r="K41" s="5">
        <v>0</v>
      </c>
      <c r="L41" s="5">
        <f t="shared" si="12"/>
        <v>6.4561854683780701E-2</v>
      </c>
      <c r="M41" s="5">
        <f t="shared" si="14"/>
        <v>38.52943430586334</v>
      </c>
      <c r="N41" s="24">
        <f>L41/(D4-D11)*100</f>
        <v>14.385713971033399</v>
      </c>
      <c r="O41" s="24">
        <f t="shared" si="15"/>
        <v>1.1313200768355267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60</v>
      </c>
      <c r="C43" s="4" t="s">
        <v>61</v>
      </c>
      <c r="D43" s="4" t="s">
        <v>79</v>
      </c>
      <c r="E43" s="4" t="s">
        <v>83</v>
      </c>
      <c r="F43" s="4" t="s">
        <v>80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4.0599999999999997E-2</v>
      </c>
      <c r="D44" s="16">
        <f>C44</f>
        <v>4.0599999999999997E-2</v>
      </c>
      <c r="E44" s="16">
        <v>1.55</v>
      </c>
      <c r="F44" s="16">
        <f>E44/100*0.05</f>
        <v>7.7500000000000008E-4</v>
      </c>
      <c r="G44" s="17">
        <f>D44/(F44*1)</f>
        <v>52.387096774193537</v>
      </c>
    </row>
    <row r="45" spans="1:18" x14ac:dyDescent="0.25">
      <c r="A45" s="5">
        <v>0.25</v>
      </c>
      <c r="B45" s="18">
        <f t="shared" ref="B45:B48" si="16">L36</f>
        <v>9.8091892264241913E-3</v>
      </c>
      <c r="F45" s="1"/>
    </row>
    <row r="46" spans="1:18" x14ac:dyDescent="0.25">
      <c r="A46" s="5">
        <v>0.5</v>
      </c>
      <c r="B46" s="18">
        <f t="shared" si="16"/>
        <v>1.9575516827015069E-2</v>
      </c>
      <c r="F46" s="1"/>
      <c r="G46" s="1"/>
    </row>
    <row r="47" spans="1:18" x14ac:dyDescent="0.25">
      <c r="A47" s="5">
        <v>0.75</v>
      </c>
      <c r="B47" s="18">
        <f t="shared" si="16"/>
        <v>3.4567901234567905E-2</v>
      </c>
      <c r="F47" s="1"/>
      <c r="G47" s="1"/>
    </row>
    <row r="48" spans="1:18" x14ac:dyDescent="0.25">
      <c r="A48" s="5">
        <v>1</v>
      </c>
      <c r="B48" s="18">
        <f t="shared" si="16"/>
        <v>3.7871307968435478E-2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6" spans="1:7" x14ac:dyDescent="0.25">
      <c r="D56" s="5"/>
    </row>
    <row r="57" spans="1:7" x14ac:dyDescent="0.25">
      <c r="D57" s="5"/>
    </row>
    <row r="58" spans="1:7" x14ac:dyDescent="0.25">
      <c r="D58" s="5"/>
    </row>
    <row r="59" spans="1:7" x14ac:dyDescent="0.25">
      <c r="D59" s="5"/>
    </row>
    <row r="60" spans="1:7" x14ac:dyDescent="0.25">
      <c r="D60" s="5"/>
    </row>
    <row r="61" spans="1:7" ht="20.25" x14ac:dyDescent="0.3">
      <c r="A61" s="19" t="s">
        <v>95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60</v>
      </c>
      <c r="C62" s="4" t="s">
        <v>61</v>
      </c>
      <c r="D62" s="4" t="s">
        <v>79</v>
      </c>
      <c r="E62" s="4" t="s">
        <v>83</v>
      </c>
      <c r="F62" s="4" t="s">
        <v>80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7.1400000000000005E-2</v>
      </c>
      <c r="D63" s="16">
        <f>C63</f>
        <v>7.1400000000000005E-2</v>
      </c>
      <c r="E63" s="16">
        <v>1.55</v>
      </c>
      <c r="F63" s="16">
        <f>E63/100*0.05</f>
        <v>7.7500000000000008E-4</v>
      </c>
      <c r="G63" s="17">
        <f>D63/(F63*1)</f>
        <v>92.129032258064512</v>
      </c>
    </row>
    <row r="64" spans="1:7" x14ac:dyDescent="0.25">
      <c r="A64" s="5">
        <v>0.25</v>
      </c>
      <c r="B64" s="18">
        <f t="shared" ref="B64:B66" si="17">L16</f>
        <v>1.9263291042201695E-2</v>
      </c>
      <c r="F64" s="1"/>
    </row>
    <row r="65" spans="1:7" x14ac:dyDescent="0.25">
      <c r="A65" s="5">
        <v>0.5</v>
      </c>
      <c r="B65" s="18">
        <f t="shared" si="17"/>
        <v>4.0817202652458889E-2</v>
      </c>
      <c r="F65" s="1"/>
      <c r="G65" s="1"/>
    </row>
    <row r="66" spans="1:7" x14ac:dyDescent="0.25">
      <c r="A66" s="5">
        <v>0.75</v>
      </c>
      <c r="B66" s="18">
        <f t="shared" si="17"/>
        <v>4.9666909425428341E-2</v>
      </c>
      <c r="F66" s="1"/>
      <c r="G66" s="1"/>
    </row>
    <row r="67" spans="1:7" x14ac:dyDescent="0.25">
      <c r="A67" s="5">
        <v>1</v>
      </c>
      <c r="B67" s="18"/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F25" sqref="F25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1926940</v>
      </c>
      <c r="B4" s="5" t="s">
        <v>33</v>
      </c>
      <c r="C4" s="5">
        <v>5.5549999999999997</v>
      </c>
      <c r="D4" s="5">
        <f t="shared" ref="D4:D11" si="0">A4/13346600*40</f>
        <v>5.7750738015674408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1921260</v>
      </c>
      <c r="B5" s="5">
        <v>0</v>
      </c>
      <c r="C5" s="5">
        <v>5.5549999999999997</v>
      </c>
      <c r="D5" s="5">
        <f t="shared" si="0"/>
        <v>5.7580507395141831</v>
      </c>
      <c r="E5" s="2">
        <f>(D4-D5)/D4*100</f>
        <v>0.29476787030214824</v>
      </c>
      <c r="F5" s="8">
        <f>(L5+L15+L25+L35)/(E5/100*D4)*100</f>
        <v>0</v>
      </c>
      <c r="G5" s="5">
        <f>(L5+L15+L25+L35+D5)/D4*100</f>
        <v>99.705232129697848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1920360</v>
      </c>
      <c r="B6" s="5">
        <v>15</v>
      </c>
      <c r="C6" s="5">
        <v>5.5549999999999997</v>
      </c>
      <c r="D6" s="5">
        <f t="shared" si="0"/>
        <v>5.7553534233437729</v>
      </c>
      <c r="E6" s="2">
        <f>(D4-D6)/D4*100</f>
        <v>0.34147404693452571</v>
      </c>
      <c r="F6" s="8">
        <f>(L6+L16+L26+L36)/(E6/100*D4)*100</f>
        <v>93.289031435930696</v>
      </c>
      <c r="G6" s="5">
        <f>(L6+L16+L26+L36+D6)/D4*100</f>
        <v>99.977083784055765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1882360</v>
      </c>
      <c r="B7" s="5">
        <v>30</v>
      </c>
      <c r="C7" s="5">
        <v>5.5549999999999997</v>
      </c>
      <c r="D7" s="5">
        <f t="shared" si="0"/>
        <v>5.6414667405931098</v>
      </c>
      <c r="E7" s="2">
        <f>(D4-D7)/D4*100</f>
        <v>2.3135126158572725</v>
      </c>
      <c r="F7" s="8">
        <f>(L7+L17+L27+L37)/(E7/100*D4)*100</f>
        <v>67.365130026143362</v>
      </c>
      <c r="G7" s="5">
        <f>(L7+L17+L27+L37+D7)/D4*100</f>
        <v>99.244988165986214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1878090</v>
      </c>
      <c r="B8" s="5">
        <v>45</v>
      </c>
      <c r="C8" s="5">
        <v>5.5549999999999997</v>
      </c>
      <c r="D8" s="5">
        <f t="shared" si="0"/>
        <v>5.6286694738734955</v>
      </c>
      <c r="E8" s="2">
        <f>(D4-D8)/D4*100</f>
        <v>2.5351074761020191</v>
      </c>
      <c r="F8" s="8">
        <f>(L8+L18+L28+L38)/(E8/100*D4)*100</f>
        <v>70.011973850535668</v>
      </c>
      <c r="G8" s="5">
        <f>(L8+L18+L28+L38+D8)/D4*100</f>
        <v>99.23977130714951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1855370</v>
      </c>
      <c r="B9" s="5">
        <v>60</v>
      </c>
      <c r="C9" s="5">
        <v>5.5549999999999997</v>
      </c>
      <c r="D9" s="5">
        <f t="shared" si="0"/>
        <v>5.5605772256604684</v>
      </c>
      <c r="E9" s="2">
        <f>(D4-D9)/D4*100</f>
        <v>3.7141789573105508</v>
      </c>
      <c r="F9" s="23">
        <f>(L9+L19+L29+L39)/(E9/100*D4)*100</f>
        <v>55.932521282884387</v>
      </c>
      <c r="G9" s="5">
        <f>(L9+L19+L29+L39+D9)/D4*100</f>
        <v>98.363254978471588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1823530</v>
      </c>
      <c r="B10" s="5">
        <v>120</v>
      </c>
      <c r="C10" s="5">
        <v>5.5549999999999997</v>
      </c>
      <c r="D10" s="5">
        <f t="shared" si="0"/>
        <v>5.4651521735872812</v>
      </c>
      <c r="E10" s="2">
        <f>(D4-D10)/D4*100</f>
        <v>5.3665396950605588</v>
      </c>
      <c r="F10" s="8">
        <f>(L10+L20+L30+L40)/(E10/100*D4)*100</f>
        <v>43.681992320879431</v>
      </c>
      <c r="G10" s="5">
        <f>(L10+L20+L30+L40+D10)/D4*100</f>
        <v>96.977671762432735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1725810</v>
      </c>
      <c r="B11" s="5">
        <v>240</v>
      </c>
      <c r="C11" s="5">
        <v>5.5549999999999997</v>
      </c>
      <c r="D11" s="5">
        <f t="shared" si="0"/>
        <v>5.1722835778400489</v>
      </c>
      <c r="E11" s="2">
        <f>(D4-D11)/D4*100</f>
        <v>10.43779256230086</v>
      </c>
      <c r="F11" s="23">
        <f>(L11+L21+L31+L41)/(E11/100*D4)*100</f>
        <v>39.701589928768129</v>
      </c>
      <c r="G11" s="5">
        <f>(L11+L21+L31+L41+D11)/D4*100</f>
        <v>93.706177038399289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68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77</v>
      </c>
      <c r="D14" s="18" t="s">
        <v>72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70</v>
      </c>
      <c r="D16" s="1" t="s">
        <v>71</v>
      </c>
      <c r="F16" s="1"/>
      <c r="G16" s="1"/>
      <c r="H16" s="13"/>
      <c r="I16" s="18">
        <v>3789</v>
      </c>
      <c r="J16" s="5">
        <v>15</v>
      </c>
      <c r="K16" s="5">
        <v>0</v>
      </c>
      <c r="L16" s="5">
        <f t="shared" si="3"/>
        <v>1.1618689869293573E-2</v>
      </c>
      <c r="M16" s="5">
        <f t="shared" ref="M16:M21" si="6">L16/(L6+L16+L26+L36)*100</f>
        <v>63.155522899794803</v>
      </c>
      <c r="N16" s="2">
        <f>L16/(D4-D6)*100</f>
        <v>58.917175611515979</v>
      </c>
      <c r="O16" s="2">
        <f>E6*N16/100</f>
        <v>0.20118686390016499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15134</v>
      </c>
      <c r="J17" s="5">
        <v>30</v>
      </c>
      <c r="K17" s="5">
        <v>0</v>
      </c>
      <c r="L17" s="5">
        <f t="shared" si="3"/>
        <v>4.6407298094982563E-2</v>
      </c>
      <c r="M17" s="5">
        <f t="shared" si="6"/>
        <v>51.56104619442533</v>
      </c>
      <c r="N17" s="2">
        <f>L17/(D4-D7)*100</f>
        <v>34.734165811714469</v>
      </c>
      <c r="O17" s="2">
        <f t="shared" ref="O17:O20" si="7">E7*N17/100</f>
        <v>0.80357930806679789</v>
      </c>
      <c r="R17" s="2"/>
    </row>
    <row r="18" spans="1:18" ht="18" x14ac:dyDescent="0.25">
      <c r="A18" s="1" t="s">
        <v>38</v>
      </c>
      <c r="C18" s="18" t="s">
        <v>67</v>
      </c>
      <c r="F18" s="1"/>
      <c r="G18" s="1"/>
      <c r="H18" s="13"/>
      <c r="I18" s="18">
        <v>16143</v>
      </c>
      <c r="J18" s="5">
        <v>45</v>
      </c>
      <c r="K18" s="5">
        <v>0</v>
      </c>
      <c r="L18" s="5">
        <f t="shared" si="3"/>
        <v>4.9501322396412278E-2</v>
      </c>
      <c r="M18" s="5">
        <f t="shared" si="6"/>
        <v>48.293709399615985</v>
      </c>
      <c r="N18" s="2">
        <f>L18/(D4-D8)*100</f>
        <v>33.811379196312828</v>
      </c>
      <c r="O18" s="2">
        <f t="shared" si="7"/>
        <v>0.85715480177892933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19111</v>
      </c>
      <c r="J19" s="5">
        <v>60</v>
      </c>
      <c r="K19" s="5">
        <v>0</v>
      </c>
      <c r="L19" s="5">
        <f t="shared" si="3"/>
        <v>5.8602476139369079E-2</v>
      </c>
      <c r="M19" s="5">
        <f t="shared" si="6"/>
        <v>48.846247581775543</v>
      </c>
      <c r="N19" s="2">
        <f>L19/(D4-D9)*100</f>
        <v>27.320937824567</v>
      </c>
      <c r="O19" s="2">
        <f t="shared" si="7"/>
        <v>1.0147485236199665</v>
      </c>
      <c r="R19" s="2"/>
    </row>
    <row r="20" spans="1:18" ht="16.5" x14ac:dyDescent="0.3">
      <c r="A20" s="1" t="s">
        <v>54</v>
      </c>
      <c r="C20" s="1" t="s">
        <v>73</v>
      </c>
      <c r="D20" s="1" t="s">
        <v>59</v>
      </c>
      <c r="F20" s="1"/>
      <c r="G20" s="1"/>
      <c r="H20" s="13"/>
      <c r="I20" s="18">
        <v>20310</v>
      </c>
      <c r="J20" s="5">
        <v>120</v>
      </c>
      <c r="K20" s="5">
        <v>0</v>
      </c>
      <c r="L20" s="5">
        <f t="shared" si="3"/>
        <v>6.2279121468818276E-2</v>
      </c>
      <c r="M20" s="5">
        <f t="shared" si="6"/>
        <v>46.003211901737536</v>
      </c>
      <c r="N20" s="2">
        <f>L20/(D4-D10)*100</f>
        <v>20.09511949027489</v>
      </c>
      <c r="O20" s="2">
        <f t="shared" si="7"/>
        <v>1.078412564215453</v>
      </c>
      <c r="R20" s="2"/>
    </row>
    <row r="21" spans="1:18" x14ac:dyDescent="0.25">
      <c r="A21" s="1" t="s">
        <v>66</v>
      </c>
      <c r="F21" s="1"/>
      <c r="G21" s="1"/>
      <c r="H21" s="13"/>
      <c r="I21" s="18">
        <v>37259</v>
      </c>
      <c r="J21" s="5">
        <v>240</v>
      </c>
      <c r="K21" s="5">
        <v>0</v>
      </c>
      <c r="L21" s="5">
        <f t="shared" si="3"/>
        <v>0.11425198359461841</v>
      </c>
      <c r="M21" s="5">
        <f t="shared" si="6"/>
        <v>47.740795287002612</v>
      </c>
      <c r="N21" s="24">
        <f>L21/(D4-D11)*100</f>
        <v>18.953854773578438</v>
      </c>
      <c r="O21" s="24">
        <f>E11*N21/100</f>
        <v>1.9783640438258769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69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81</v>
      </c>
      <c r="F23" s="4" t="s">
        <v>80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3.6267</v>
      </c>
      <c r="D24" s="16">
        <f>C24/100*5.5555</f>
        <v>0.20148131850000001</v>
      </c>
      <c r="E24" s="16">
        <v>1.55</v>
      </c>
      <c r="F24" s="16">
        <f>E24/100*0.1</f>
        <v>1.5500000000000002E-3</v>
      </c>
      <c r="G24" s="17">
        <f>D24/(F24*1)</f>
        <v>129.98794741935484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0.3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2.2999999999999998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2.5</v>
      </c>
      <c r="F27" s="1"/>
      <c r="G27" s="1"/>
      <c r="H27" s="14"/>
      <c r="I27" s="18">
        <v>1896</v>
      </c>
      <c r="J27" s="5">
        <v>30</v>
      </c>
      <c r="K27" s="5">
        <v>0</v>
      </c>
      <c r="L27" s="5">
        <f t="shared" si="8"/>
        <v>5.7535181883700643E-3</v>
      </c>
      <c r="M27" s="5">
        <f t="shared" ref="M27" si="10">L27/(L27+L17+L7+L37)*100</f>
        <v>6.3924733666640474</v>
      </c>
      <c r="N27" s="2">
        <f>L27/(D4-D7)*100</f>
        <v>4.3062979953398193</v>
      </c>
      <c r="O27" s="2">
        <f>E7*N27/100</f>
        <v>9.9626747398595547E-2</v>
      </c>
      <c r="R27" s="2"/>
    </row>
    <row r="28" spans="1:18" x14ac:dyDescent="0.25">
      <c r="A28" s="5">
        <v>1</v>
      </c>
      <c r="B28" s="18">
        <v>3.7</v>
      </c>
      <c r="F28" s="1"/>
      <c r="G28" s="1"/>
      <c r="H28" s="14"/>
      <c r="I28" s="18">
        <v>1784</v>
      </c>
      <c r="J28" s="5">
        <v>45</v>
      </c>
      <c r="K28" s="5">
        <v>0</v>
      </c>
      <c r="L28" s="5">
        <f t="shared" si="8"/>
        <v>5.4136479156393427E-3</v>
      </c>
      <c r="M28" s="5">
        <f>L28/(L28+L18+L8+L38)*100</f>
        <v>5.2815788866414612</v>
      </c>
      <c r="N28" s="2">
        <f>L28/(D4-D8)*100</f>
        <v>3.6977376290108324</v>
      </c>
      <c r="O28" s="2">
        <f>E8*N28/100</f>
        <v>9.3741623079691153E-2</v>
      </c>
      <c r="R28" s="2"/>
    </row>
    <row r="29" spans="1:18" x14ac:dyDescent="0.25">
      <c r="A29" s="5">
        <v>2</v>
      </c>
      <c r="F29" s="1"/>
      <c r="G29" s="1"/>
      <c r="H29" s="14"/>
      <c r="I29" s="18">
        <v>2414</v>
      </c>
      <c r="J29" s="5">
        <v>60</v>
      </c>
      <c r="K29" s="5">
        <v>0</v>
      </c>
      <c r="L29" s="5">
        <f t="shared" si="8"/>
        <v>7.3254181997496493E-3</v>
      </c>
      <c r="M29" s="5">
        <f>L29/(L29+L19+L9+L39)*100</f>
        <v>6.1058715364525922</v>
      </c>
      <c r="N29" s="2">
        <f>L29/(D4-D9)*100</f>
        <v>3.4151678966319259</v>
      </c>
      <c r="O29" s="2">
        <f>E9*N29/100</f>
        <v>0.12684544737352835</v>
      </c>
      <c r="R29" s="2"/>
    </row>
    <row r="30" spans="1:18" x14ac:dyDescent="0.25">
      <c r="A30" s="5">
        <v>4</v>
      </c>
      <c r="B30" s="18"/>
      <c r="H30" s="14"/>
      <c r="I30" s="18">
        <v>2257</v>
      </c>
      <c r="J30" s="5">
        <v>120</v>
      </c>
      <c r="K30" s="5">
        <v>0</v>
      </c>
      <c r="L30" s="5">
        <f t="shared" si="8"/>
        <v>6.8489929067253345E-3</v>
      </c>
      <c r="M30" s="5">
        <f>L30/(L30+L20+L10+L40)*100</f>
        <v>5.0590898614286655</v>
      </c>
      <c r="N30" s="2">
        <f>L30/(D4-D10)*100</f>
        <v>2.2099112447756601</v>
      </c>
      <c r="O30" s="2">
        <f t="shared" ref="O30:O31" si="11">E10*N30/100</f>
        <v>0.1185957641764927</v>
      </c>
      <c r="R30" s="2"/>
    </row>
    <row r="31" spans="1:18" x14ac:dyDescent="0.25">
      <c r="G31" s="1"/>
      <c r="H31" s="14"/>
      <c r="I31" s="18">
        <v>1543</v>
      </c>
      <c r="J31" s="5">
        <v>240</v>
      </c>
      <c r="K31" s="5">
        <v>0</v>
      </c>
      <c r="L31" s="5">
        <f t="shared" si="8"/>
        <v>4.6823199180669878E-3</v>
      </c>
      <c r="M31" s="5">
        <f>L31/(L31+L21+L11+L41)*100</f>
        <v>1.9565321287535191</v>
      </c>
      <c r="N31" s="24">
        <f>L31/(D4-D11)*100</f>
        <v>0.7767743625823198</v>
      </c>
      <c r="O31" s="24">
        <f t="shared" si="11"/>
        <v>8.1078096643477288E-2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2214</v>
      </c>
      <c r="J36" s="5">
        <v>15</v>
      </c>
      <c r="K36" s="5">
        <v>0</v>
      </c>
      <c r="L36" s="5">
        <f t="shared" si="12"/>
        <v>6.7782599710684028E-3</v>
      </c>
      <c r="M36" s="5">
        <f t="shared" si="14"/>
        <v>36.844477100205189</v>
      </c>
      <c r="N36" s="2">
        <f>L36/(D4-D6)*100</f>
        <v>34.371855824414702</v>
      </c>
      <c r="O36" s="2">
        <f>E6*N36/100</f>
        <v>0.11737096709012937</v>
      </c>
      <c r="Q36" s="2"/>
      <c r="R36" s="2"/>
    </row>
    <row r="37" spans="1:18" x14ac:dyDescent="0.25">
      <c r="F37" s="1"/>
      <c r="G37" s="1"/>
      <c r="H37" s="13"/>
      <c r="I37" s="18">
        <v>12361</v>
      </c>
      <c r="J37" s="5">
        <v>30</v>
      </c>
      <c r="K37" s="5">
        <v>0</v>
      </c>
      <c r="L37" s="5">
        <f t="shared" si="12"/>
        <v>3.7843754066114059E-2</v>
      </c>
      <c r="M37" s="5">
        <f t="shared" si="14"/>
        <v>42.046480438910621</v>
      </c>
      <c r="N37" s="2">
        <f>L37/(D4-D7)*100</f>
        <v>28.324666219089075</v>
      </c>
      <c r="O37" s="2">
        <f t="shared" ref="O37:O41" si="15">E7*N37/100</f>
        <v>0.65529472637808883</v>
      </c>
      <c r="Q37" s="2"/>
      <c r="R37" s="2"/>
    </row>
    <row r="38" spans="1:18" x14ac:dyDescent="0.25">
      <c r="F38" s="1"/>
      <c r="G38" s="1"/>
      <c r="H38" s="13"/>
      <c r="I38" s="18">
        <v>15543</v>
      </c>
      <c r="J38" s="5">
        <v>45</v>
      </c>
      <c r="K38" s="5">
        <v>0</v>
      </c>
      <c r="L38" s="5">
        <f t="shared" si="12"/>
        <v>4.75855893090859E-2</v>
      </c>
      <c r="M38" s="5">
        <f t="shared" si="14"/>
        <v>46.424711713742553</v>
      </c>
      <c r="N38" s="2">
        <f>L38/(D4-D8)*100</f>
        <v>32.502857025212009</v>
      </c>
      <c r="O38" s="2">
        <f t="shared" si="15"/>
        <v>0.82398235839289991</v>
      </c>
    </row>
    <row r="39" spans="1:18" x14ac:dyDescent="0.25">
      <c r="F39" s="1"/>
      <c r="G39" s="1"/>
      <c r="H39" s="13"/>
      <c r="I39" s="18">
        <v>17653</v>
      </c>
      <c r="J39" s="5">
        <v>60</v>
      </c>
      <c r="K39" s="5">
        <v>0</v>
      </c>
      <c r="L39" s="5">
        <f t="shared" si="12"/>
        <v>5.4045448631106829E-2</v>
      </c>
      <c r="M39" s="5">
        <f t="shared" si="14"/>
        <v>45.04788088177186</v>
      </c>
      <c r="N39" s="2">
        <f>L39/(D4-D9)*100</f>
        <v>25.196415561685452</v>
      </c>
      <c r="O39" s="2">
        <f t="shared" si="15"/>
        <v>0.93583996478864206</v>
      </c>
    </row>
    <row r="40" spans="1:18" x14ac:dyDescent="0.25">
      <c r="F40" s="1"/>
      <c r="G40" s="1"/>
      <c r="H40" s="13"/>
      <c r="I40" s="18">
        <v>21640</v>
      </c>
      <c r="J40" s="5">
        <v>120</v>
      </c>
      <c r="K40" s="5">
        <v>0</v>
      </c>
      <c r="L40" s="5">
        <f t="shared" si="12"/>
        <v>6.6251827359494225E-2</v>
      </c>
      <c r="M40" s="5">
        <f t="shared" si="14"/>
        <v>48.937698236833789</v>
      </c>
      <c r="N40" s="2">
        <f>L40/(D4-D10)*100</f>
        <v>21.376961585828891</v>
      </c>
      <c r="O40" s="2">
        <f t="shared" si="15"/>
        <v>1.1472031291013547</v>
      </c>
    </row>
    <row r="41" spans="1:18" x14ac:dyDescent="0.25">
      <c r="F41" s="1"/>
      <c r="G41" s="1"/>
      <c r="H41" s="13"/>
      <c r="I41" s="18">
        <v>39321</v>
      </c>
      <c r="J41" s="5">
        <v>240</v>
      </c>
      <c r="K41" s="5">
        <v>0</v>
      </c>
      <c r="L41" s="5">
        <f t="shared" si="12"/>
        <v>0.12038299924226768</v>
      </c>
      <c r="M41" s="5">
        <f t="shared" si="14"/>
        <v>50.302672584243865</v>
      </c>
      <c r="N41" s="24">
        <f>L41/(D4-D11)*100</f>
        <v>19.970960792607372</v>
      </c>
      <c r="O41" s="24">
        <f t="shared" si="15"/>
        <v>2.0845274602307931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60</v>
      </c>
      <c r="C43" s="4" t="s">
        <v>61</v>
      </c>
      <c r="D43" s="4" t="s">
        <v>79</v>
      </c>
      <c r="E43" s="4" t="s">
        <v>83</v>
      </c>
      <c r="F43" s="4" t="s">
        <v>80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6.4299999999999996E-2</v>
      </c>
      <c r="D44" s="16">
        <f>C44</f>
        <v>6.4299999999999996E-2</v>
      </c>
      <c r="E44" s="16">
        <v>1.55</v>
      </c>
      <c r="F44" s="16">
        <f>E44/100*0.1</f>
        <v>1.5500000000000002E-3</v>
      </c>
      <c r="G44" s="17">
        <f>D44/(F44*1)</f>
        <v>41.483870967741929</v>
      </c>
    </row>
    <row r="45" spans="1:18" x14ac:dyDescent="0.25">
      <c r="A45" s="5">
        <v>0.25</v>
      </c>
      <c r="B45" s="18">
        <f>L36</f>
        <v>6.7782599710684028E-3</v>
      </c>
      <c r="F45" s="1"/>
    </row>
    <row r="46" spans="1:18" x14ac:dyDescent="0.25">
      <c r="A46" s="5">
        <v>0.5</v>
      </c>
      <c r="B46" s="18">
        <f t="shared" ref="B46:B47" si="16">L37</f>
        <v>3.7843754066114059E-2</v>
      </c>
      <c r="F46" s="1"/>
      <c r="G46" s="1"/>
    </row>
    <row r="47" spans="1:18" x14ac:dyDescent="0.25">
      <c r="A47" s="5">
        <v>0.75</v>
      </c>
      <c r="B47" s="18">
        <f t="shared" si="16"/>
        <v>4.75855893090859E-2</v>
      </c>
      <c r="F47" s="1"/>
      <c r="G47" s="1"/>
    </row>
    <row r="48" spans="1:18" x14ac:dyDescent="0.25">
      <c r="A48" s="5">
        <v>1</v>
      </c>
      <c r="B48" s="18"/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6" spans="1:7" x14ac:dyDescent="0.25">
      <c r="D56" s="5"/>
    </row>
    <row r="57" spans="1:7" x14ac:dyDescent="0.25">
      <c r="D57" s="5"/>
    </row>
    <row r="58" spans="1:7" x14ac:dyDescent="0.25">
      <c r="D58" s="5"/>
    </row>
    <row r="59" spans="1:7" x14ac:dyDescent="0.25">
      <c r="D59" s="5"/>
    </row>
    <row r="60" spans="1:7" x14ac:dyDescent="0.25">
      <c r="D60" s="5"/>
    </row>
    <row r="61" spans="1:7" ht="20.25" x14ac:dyDescent="0.3">
      <c r="A61" s="19" t="s">
        <v>95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60</v>
      </c>
      <c r="C62" s="4" t="s">
        <v>61</v>
      </c>
      <c r="D62" s="4" t="s">
        <v>79</v>
      </c>
      <c r="E62" s="4" t="s">
        <v>83</v>
      </c>
      <c r="F62" s="4" t="s">
        <v>80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6.0699999999999997E-2</v>
      </c>
      <c r="D63" s="16">
        <f>C63</f>
        <v>6.0699999999999997E-2</v>
      </c>
      <c r="E63" s="16">
        <v>1.55</v>
      </c>
      <c r="F63" s="16">
        <f>E63/100*0.05</f>
        <v>7.7500000000000008E-4</v>
      </c>
      <c r="G63" s="17">
        <f>D63/(F63*1)</f>
        <v>78.322580645161281</v>
      </c>
    </row>
    <row r="64" spans="1:7" x14ac:dyDescent="0.25">
      <c r="A64" s="5">
        <v>0.25</v>
      </c>
      <c r="B64" s="18">
        <f t="shared" ref="B64:B67" si="17">L16</f>
        <v>1.1618689869293573E-2</v>
      </c>
      <c r="F64" s="1"/>
    </row>
    <row r="65" spans="1:7" x14ac:dyDescent="0.25">
      <c r="A65" s="5">
        <v>0.5</v>
      </c>
      <c r="B65" s="18"/>
      <c r="F65" s="1"/>
      <c r="G65" s="1"/>
    </row>
    <row r="66" spans="1:7" x14ac:dyDescent="0.25">
      <c r="A66" s="5">
        <v>0.75</v>
      </c>
      <c r="B66" s="18">
        <f t="shared" si="17"/>
        <v>4.9501322396412278E-2</v>
      </c>
      <c r="F66" s="1"/>
      <c r="G66" s="1"/>
    </row>
    <row r="67" spans="1:7" x14ac:dyDescent="0.25">
      <c r="A67" s="5">
        <v>1</v>
      </c>
      <c r="B67" s="18">
        <f t="shared" si="17"/>
        <v>5.8602476139369079E-2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F25" sqref="F25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1926780</v>
      </c>
      <c r="B4" s="5" t="s">
        <v>33</v>
      </c>
      <c r="C4" s="5">
        <v>5.5549999999999997</v>
      </c>
      <c r="D4" s="5">
        <f t="shared" ref="D4:D11" si="0">A4/13346600*40</f>
        <v>5.7745942786927005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1926580</v>
      </c>
      <c r="B5" s="5">
        <v>0</v>
      </c>
      <c r="C5" s="5">
        <v>5.5549999999999997</v>
      </c>
      <c r="D5" s="5">
        <f t="shared" si="0"/>
        <v>5.7739948750992767</v>
      </c>
      <c r="E5" s="2">
        <f>(D4-D5)/D4*100</f>
        <v>1.0380012248401741E-2</v>
      </c>
      <c r="F5" s="8">
        <f>(L5+L15+L25+L35)/(E5/100*D4)*100</f>
        <v>0</v>
      </c>
      <c r="G5" s="5">
        <f>(L5+L15+L25+L35+D5)/D4*100</f>
        <v>99.989619987751595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1894210</v>
      </c>
      <c r="B6" s="5">
        <v>15</v>
      </c>
      <c r="C6" s="5">
        <v>5.5549999999999997</v>
      </c>
      <c r="D6" s="5">
        <f t="shared" si="0"/>
        <v>5.6769814035035138</v>
      </c>
      <c r="E6" s="2">
        <f>(D4-D6)/D4*100</f>
        <v>1.690384994654293</v>
      </c>
      <c r="F6" s="8">
        <f>(L6+L16+L26+L36)/(E6/100*D4)*100</f>
        <v>79.873856447847444</v>
      </c>
      <c r="G6" s="5">
        <f>(L6+L16+L26+L36+D6)/D4*100</f>
        <v>99.659790689391826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1851170</v>
      </c>
      <c r="B7" s="5">
        <v>30</v>
      </c>
      <c r="C7" s="5">
        <v>5.5549999999999997</v>
      </c>
      <c r="D7" s="5">
        <f t="shared" si="0"/>
        <v>5.5479897501985516</v>
      </c>
      <c r="E7" s="2">
        <f>(D4-D7)/D4*100</f>
        <v>3.9241636305130942</v>
      </c>
      <c r="F7" s="8">
        <f>(L7+L17+L27+L37)/(E7/100*D4)*100</f>
        <v>70.384909829457882</v>
      </c>
      <c r="G7" s="5">
        <f>(L7+L17+L27+L37+D7)/D4*100</f>
        <v>98.837855402383923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1839120</v>
      </c>
      <c r="B8" s="5">
        <v>45</v>
      </c>
      <c r="C8" s="5">
        <v>5.5549999999999997</v>
      </c>
      <c r="D8" s="5">
        <f t="shared" si="0"/>
        <v>5.5118756836947238</v>
      </c>
      <c r="E8" s="2">
        <f>(D4-D8)/D4*100</f>
        <v>4.5495593684800495</v>
      </c>
      <c r="F8" s="8">
        <f>(L8+L18+L28+L38)/(E8/100*D4)*100</f>
        <v>64.5026608563428</v>
      </c>
      <c r="G8" s="5">
        <f>(L8+L18+L28+L38+D8)/D4*100</f>
        <v>98.385027481428608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1810270</v>
      </c>
      <c r="B9" s="5">
        <v>60</v>
      </c>
      <c r="C9" s="5">
        <v>5.5549999999999997</v>
      </c>
      <c r="D9" s="5">
        <f t="shared" si="0"/>
        <v>5.425411715343234</v>
      </c>
      <c r="E9" s="2">
        <f>(D4-D9)/D4*100</f>
        <v>6.0468761353138261</v>
      </c>
      <c r="F9" s="23">
        <f>(L9+L19+L29+L39)/(E9/100*D4)*100</f>
        <v>61.117838783282885</v>
      </c>
      <c r="G9" s="5">
        <f>(L9+L19+L29+L39+D9)/D4*100</f>
        <v>97.64884387249208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1751390</v>
      </c>
      <c r="B10" s="5">
        <v>120</v>
      </c>
      <c r="C10" s="5">
        <v>5.5549999999999997</v>
      </c>
      <c r="D10" s="5">
        <f t="shared" si="0"/>
        <v>5.2489472974390488</v>
      </c>
      <c r="E10" s="2">
        <f>(D4-D10)/D4*100</f>
        <v>9.1027517412470402</v>
      </c>
      <c r="F10" s="8">
        <f>(L10+L20+L30+L40)/(E10/100*D4)*100</f>
        <v>47.227044584284307</v>
      </c>
      <c r="G10" s="5">
        <f>(L10+L20+L30+L40+D10)/D4*100</f>
        <v>95.196208881988426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1614650</v>
      </c>
      <c r="B11" s="5">
        <v>240</v>
      </c>
      <c r="C11" s="5">
        <v>5.5549999999999997</v>
      </c>
      <c r="D11" s="5">
        <f t="shared" si="0"/>
        <v>4.8391350606146881</v>
      </c>
      <c r="E11" s="2">
        <f>(D4-D11)/D4*100</f>
        <v>16.199566115488018</v>
      </c>
      <c r="F11" s="23">
        <f>(L11+L21+L31+L41)/(E11/100*D4)*100</f>
        <v>41.227926697342362</v>
      </c>
      <c r="G11" s="5">
        <f>(L11+L21+L31+L41+D11)/D4*100</f>
        <v>90.479179127892891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68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72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70</v>
      </c>
      <c r="D16" s="1" t="s">
        <v>71</v>
      </c>
      <c r="F16" s="1"/>
      <c r="G16" s="1"/>
      <c r="H16" s="13"/>
      <c r="I16" s="18">
        <v>8236</v>
      </c>
      <c r="J16" s="5">
        <v>15</v>
      </c>
      <c r="K16" s="5">
        <v>0</v>
      </c>
      <c r="L16" s="5">
        <f t="shared" si="3"/>
        <v>2.5255088351412474E-2</v>
      </c>
      <c r="M16" s="5">
        <f t="shared" ref="M16:M21" si="6">L16/(L6+L16+L26+L36)*100</f>
        <v>32.391953001487664</v>
      </c>
      <c r="N16" s="2">
        <f>L16/(D4-D6)*100</f>
        <v>25.872702041062475</v>
      </c>
      <c r="O16" s="2">
        <f>E6*N16/100</f>
        <v>0.43734827301373508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19293</v>
      </c>
      <c r="J17" s="5">
        <v>30</v>
      </c>
      <c r="K17" s="5">
        <v>0</v>
      </c>
      <c r="L17" s="5">
        <f t="shared" si="3"/>
        <v>5.9160565755682473E-2</v>
      </c>
      <c r="M17" s="5">
        <f t="shared" si="6"/>
        <v>37.092335160494898</v>
      </c>
      <c r="N17" s="2">
        <f>L17/(D4-D7)*100</f>
        <v>26.107406656354637</v>
      </c>
      <c r="O17" s="2">
        <f t="shared" ref="O17:O20" si="7">E7*N17/100</f>
        <v>1.0244973568788234</v>
      </c>
      <c r="R17" s="2"/>
    </row>
    <row r="18" spans="1:18" ht="18" x14ac:dyDescent="0.25">
      <c r="A18" s="1" t="s">
        <v>38</v>
      </c>
      <c r="C18" s="18" t="s">
        <v>67</v>
      </c>
      <c r="F18" s="1"/>
      <c r="G18" s="1"/>
      <c r="H18" s="13"/>
      <c r="I18" s="18">
        <v>20231</v>
      </c>
      <c r="J18" s="5">
        <v>45</v>
      </c>
      <c r="K18" s="5">
        <v>0</v>
      </c>
      <c r="L18" s="5">
        <f t="shared" si="3"/>
        <v>6.2036873778220709E-2</v>
      </c>
      <c r="M18" s="5">
        <f t="shared" si="6"/>
        <v>36.608460090583613</v>
      </c>
      <c r="N18" s="2">
        <f>L18/(D4-D8)*100</f>
        <v>23.61343085695875</v>
      </c>
      <c r="O18" s="2">
        <f t="shared" si="7"/>
        <v>1.0743070557723258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24435</v>
      </c>
      <c r="J19" s="5">
        <v>60</v>
      </c>
      <c r="K19" s="5">
        <v>0</v>
      </c>
      <c r="L19" s="5">
        <f t="shared" si="3"/>
        <v>7.4928130629767331E-2</v>
      </c>
      <c r="M19" s="5">
        <f t="shared" si="6"/>
        <v>35.109477006849986</v>
      </c>
      <c r="N19" s="2">
        <f>L19/(D4-D9)*100</f>
        <v>21.458153554700342</v>
      </c>
      <c r="O19" s="2">
        <f t="shared" si="7"/>
        <v>1.2975479663781704</v>
      </c>
      <c r="R19" s="2"/>
    </row>
    <row r="20" spans="1:18" ht="16.5" x14ac:dyDescent="0.3">
      <c r="A20" s="1" t="s">
        <v>54</v>
      </c>
      <c r="C20" s="1" t="s">
        <v>73</v>
      </c>
      <c r="D20" s="1" t="s">
        <v>59</v>
      </c>
      <c r="F20" s="1"/>
      <c r="G20" s="1"/>
      <c r="H20" s="13"/>
      <c r="I20" s="18">
        <v>26415</v>
      </c>
      <c r="J20" s="5">
        <v>120</v>
      </c>
      <c r="K20" s="5">
        <v>0</v>
      </c>
      <c r="L20" s="5">
        <f t="shared" si="3"/>
        <v>8.0999655027022888E-2</v>
      </c>
      <c r="M20" s="5">
        <f t="shared" si="6"/>
        <v>32.628583921473329</v>
      </c>
      <c r="N20" s="2">
        <f>L20/(D4-D10)*100</f>
        <v>15.409515875814833</v>
      </c>
      <c r="O20" s="2">
        <f t="shared" si="7"/>
        <v>1.4026899747034738</v>
      </c>
      <c r="R20" s="2"/>
    </row>
    <row r="21" spans="1:18" x14ac:dyDescent="0.25">
      <c r="A21" s="1" t="s">
        <v>66</v>
      </c>
      <c r="F21" s="1"/>
      <c r="G21" s="1"/>
      <c r="H21" s="13"/>
      <c r="I21" s="18">
        <v>37195</v>
      </c>
      <c r="J21" s="5">
        <v>240</v>
      </c>
      <c r="K21" s="5">
        <v>0</v>
      </c>
      <c r="L21" s="5">
        <f t="shared" si="3"/>
        <v>0.11405573230096974</v>
      </c>
      <c r="M21" s="5">
        <f t="shared" si="6"/>
        <v>29.573366341011258</v>
      </c>
      <c r="N21" s="24">
        <f>L21/(D4-D11)*100</f>
        <v>12.192485797008642</v>
      </c>
      <c r="O21" s="24">
        <f>E11*N21/100</f>
        <v>1.9751297978079012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69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81</v>
      </c>
      <c r="F23" s="4" t="s">
        <v>80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5.1144999999999996</v>
      </c>
      <c r="D24" s="16">
        <f>C24/100*5.5555</f>
        <v>0.28413604749999999</v>
      </c>
      <c r="E24" s="16">
        <v>1.55</v>
      </c>
      <c r="F24" s="16">
        <f>E24/100*0.2</f>
        <v>3.1000000000000003E-3</v>
      </c>
      <c r="G24" s="17">
        <f>D24/(F24*1)</f>
        <v>91.656789516129024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1.7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3.92</v>
      </c>
      <c r="F26" s="1"/>
      <c r="G26" s="1"/>
      <c r="H26" s="14"/>
      <c r="I26" s="18">
        <v>1307</v>
      </c>
      <c r="J26" s="5">
        <v>15</v>
      </c>
      <c r="K26" s="5">
        <v>0</v>
      </c>
      <c r="L26" s="5">
        <f t="shared" si="8"/>
        <v>3.9661647005272537E-3</v>
      </c>
      <c r="M26" s="5">
        <f>L26/(L26+L16+L6+L36)*100</f>
        <v>5.0869677740982047</v>
      </c>
      <c r="N26" s="2">
        <f>L26/(D4-D6)*100</f>
        <v>4.0631573374314609</v>
      </c>
      <c r="O26" s="2">
        <f>E6*N26/100</f>
        <v>6.8683001941136315E-2</v>
      </c>
      <c r="R26" s="2"/>
    </row>
    <row r="27" spans="1:18" x14ac:dyDescent="0.25">
      <c r="A27" s="5">
        <v>0.75</v>
      </c>
      <c r="B27" s="18">
        <v>4.55</v>
      </c>
      <c r="F27" s="1"/>
      <c r="G27" s="1"/>
      <c r="H27" s="14"/>
      <c r="I27" s="18">
        <v>1178</v>
      </c>
      <c r="J27" s="5">
        <v>30</v>
      </c>
      <c r="K27" s="5">
        <v>0</v>
      </c>
      <c r="L27" s="5">
        <f t="shared" si="8"/>
        <v>3.5747069756856195E-3</v>
      </c>
      <c r="M27" s="5">
        <f t="shared" ref="M27" si="10">L27/(L27+L17+L7+L37)*100</f>
        <v>2.2412603319290301</v>
      </c>
      <c r="N27" s="2">
        <f>L27/(D4-D7)*100</f>
        <v>1.577509063671656</v>
      </c>
      <c r="O27" s="2">
        <f>E7*N27/100</f>
        <v>6.190403694465077E-2</v>
      </c>
      <c r="R27" s="2"/>
    </row>
    <row r="28" spans="1:18" x14ac:dyDescent="0.25">
      <c r="A28" s="5">
        <v>1</v>
      </c>
      <c r="B28" s="1">
        <v>6.05</v>
      </c>
      <c r="F28" s="1"/>
      <c r="G28" s="1"/>
      <c r="H28" s="14"/>
      <c r="I28" s="18">
        <v>1243</v>
      </c>
      <c r="J28" s="5">
        <v>45</v>
      </c>
      <c r="K28" s="5">
        <v>0</v>
      </c>
      <c r="L28" s="5">
        <f t="shared" si="8"/>
        <v>3.7719531161096993E-3</v>
      </c>
      <c r="M28" s="5">
        <f>L28/(L28+L18+L8+L38)*100</f>
        <v>2.2258599878566425</v>
      </c>
      <c r="N28" s="2">
        <f>L28/(D4-D8)*100</f>
        <v>1.4357389191042031</v>
      </c>
      <c r="O28" s="2">
        <f>E8*N28/100</f>
        <v>6.5319794501019476E-2</v>
      </c>
      <c r="R28" s="2"/>
    </row>
    <row r="29" spans="1:18" x14ac:dyDescent="0.25">
      <c r="A29" s="5">
        <v>2</v>
      </c>
      <c r="B29" s="18">
        <v>9.1</v>
      </c>
      <c r="F29" s="1"/>
      <c r="G29" s="1"/>
      <c r="H29" s="14"/>
      <c r="I29" s="18">
        <v>1406</v>
      </c>
      <c r="J29" s="5">
        <v>60</v>
      </c>
      <c r="K29" s="5">
        <v>0</v>
      </c>
      <c r="L29" s="5">
        <f t="shared" si="8"/>
        <v>4.2665857451731591E-3</v>
      </c>
      <c r="M29" s="5">
        <f>L29/(L29+L19+L9+L39)*100</f>
        <v>1.9992170211490583</v>
      </c>
      <c r="N29" s="2">
        <f>L29/(D4-D9)*100</f>
        <v>1.2218782359138318</v>
      </c>
      <c r="O29" s="2">
        <f>E9*N29/100</f>
        <v>7.3885463450067065E-2</v>
      </c>
      <c r="R29" s="2"/>
    </row>
    <row r="30" spans="1:18" x14ac:dyDescent="0.25">
      <c r="A30" s="5">
        <v>4</v>
      </c>
      <c r="B30" s="18"/>
      <c r="H30" s="14"/>
      <c r="I30" s="18">
        <v>1294</v>
      </c>
      <c r="J30" s="5">
        <v>120</v>
      </c>
      <c r="K30" s="5">
        <v>0</v>
      </c>
      <c r="L30" s="5">
        <f t="shared" si="8"/>
        <v>3.9267154724424384E-3</v>
      </c>
      <c r="M30" s="5">
        <f>L30/(L30+L20+L10+L40)*100</f>
        <v>1.5817742098480765</v>
      </c>
      <c r="N30" s="2">
        <f>L30/(D4-D10)*100</f>
        <v>0.74702521130766197</v>
      </c>
      <c r="O30" s="2">
        <f t="shared" ref="O30:O31" si="11">E10*N30/100</f>
        <v>6.7999850429862591E-2</v>
      </c>
      <c r="R30" s="2"/>
    </row>
    <row r="31" spans="1:18" x14ac:dyDescent="0.25">
      <c r="G31" s="1"/>
      <c r="H31" s="14"/>
      <c r="I31" s="18">
        <v>1453</v>
      </c>
      <c r="J31" s="5">
        <v>240</v>
      </c>
      <c r="K31" s="5">
        <v>0</v>
      </c>
      <c r="L31" s="5">
        <f t="shared" si="8"/>
        <v>4.4092098774798014E-3</v>
      </c>
      <c r="M31" s="5">
        <f>L31/(L31+L21+L11+L41)*100</f>
        <v>1.1432584434864643</v>
      </c>
      <c r="N31" s="24">
        <f>L31/(D4-D11)*100</f>
        <v>0.47134175304177678</v>
      </c>
      <c r="O31" s="24">
        <f t="shared" si="11"/>
        <v>7.6355318913902889E-2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15922</v>
      </c>
      <c r="J36" s="5">
        <v>15</v>
      </c>
      <c r="K36" s="5">
        <v>0</v>
      </c>
      <c r="L36" s="5">
        <f t="shared" si="12"/>
        <v>4.8745914751287756E-2</v>
      </c>
      <c r="M36" s="5">
        <f t="shared" si="14"/>
        <v>62.521079224414123</v>
      </c>
      <c r="N36" s="2">
        <f>L36/(D4-D6)*100</f>
        <v>49.937997069353507</v>
      </c>
      <c r="O36" s="2">
        <f>E6*N36/100</f>
        <v>0.84414440909125232</v>
      </c>
      <c r="Q36" s="2"/>
      <c r="R36" s="2"/>
    </row>
    <row r="37" spans="1:18" x14ac:dyDescent="0.25">
      <c r="F37" s="1"/>
      <c r="G37" s="1"/>
      <c r="H37" s="13"/>
      <c r="I37" s="18">
        <v>31605</v>
      </c>
      <c r="J37" s="5">
        <v>30</v>
      </c>
      <c r="K37" s="5">
        <v>0</v>
      </c>
      <c r="L37" s="5">
        <f t="shared" si="12"/>
        <v>9.6760120318706816E-2</v>
      </c>
      <c r="M37" s="5">
        <f t="shared" si="14"/>
        <v>60.666404507576075</v>
      </c>
      <c r="N37" s="2">
        <f>L37/(D4-D7)*100</f>
        <v>42.699994109431586</v>
      </c>
      <c r="O37" s="2">
        <f t="shared" ref="O37:O41" si="15">E7*N37/100</f>
        <v>1.6756176390735478</v>
      </c>
      <c r="Q37" s="2"/>
      <c r="R37" s="2"/>
    </row>
    <row r="38" spans="1:18" x14ac:dyDescent="0.25">
      <c r="F38" s="1"/>
      <c r="G38" s="1"/>
      <c r="H38" s="13"/>
      <c r="I38" s="18">
        <v>33856</v>
      </c>
      <c r="J38" s="5">
        <v>45</v>
      </c>
      <c r="K38" s="5">
        <v>0</v>
      </c>
      <c r="L38" s="5">
        <f t="shared" si="12"/>
        <v>0.10365165744376326</v>
      </c>
      <c r="M38" s="5">
        <f t="shared" si="14"/>
        <v>61.165679921559743</v>
      </c>
      <c r="N38" s="2">
        <f>L38/(D4-D8)*100</f>
        <v>39.453491080279846</v>
      </c>
      <c r="O38" s="2">
        <f t="shared" si="15"/>
        <v>1.7949599996353123</v>
      </c>
    </row>
    <row r="39" spans="1:18" x14ac:dyDescent="0.25">
      <c r="F39" s="1"/>
      <c r="G39" s="1"/>
      <c r="H39" s="13"/>
      <c r="I39" s="18">
        <v>43840</v>
      </c>
      <c r="J39" s="5">
        <v>60</v>
      </c>
      <c r="K39" s="5">
        <v>0</v>
      </c>
      <c r="L39" s="5">
        <f t="shared" si="12"/>
        <v>0.13421811975232104</v>
      </c>
      <c r="M39" s="5">
        <f t="shared" si="14"/>
        <v>62.891305972000957</v>
      </c>
      <c r="N39" s="2">
        <f>L39/(D4-D9)*100</f>
        <v>38.43780699266869</v>
      </c>
      <c r="O39" s="2">
        <f t="shared" si="15"/>
        <v>2.3242865779776722</v>
      </c>
    </row>
    <row r="40" spans="1:18" x14ac:dyDescent="0.25">
      <c r="F40" s="1"/>
      <c r="G40" s="1"/>
      <c r="H40" s="13"/>
      <c r="I40" s="18">
        <v>53346</v>
      </c>
      <c r="J40" s="5">
        <v>120</v>
      </c>
      <c r="K40" s="5">
        <v>0</v>
      </c>
      <c r="L40" s="5">
        <f t="shared" si="12"/>
        <v>0.1633211636931414</v>
      </c>
      <c r="M40" s="5">
        <f t="shared" si="14"/>
        <v>65.789641868678601</v>
      </c>
      <c r="N40" s="2">
        <f>L40/(D4-D10)*100</f>
        <v>31.070503497161823</v>
      </c>
      <c r="O40" s="2">
        <f t="shared" si="15"/>
        <v>2.8282707981021202</v>
      </c>
    </row>
    <row r="41" spans="1:18" x14ac:dyDescent="0.25">
      <c r="F41" s="1"/>
      <c r="G41" s="1"/>
      <c r="H41" s="13"/>
      <c r="I41" s="18">
        <v>87278</v>
      </c>
      <c r="J41" s="5">
        <v>240</v>
      </c>
      <c r="K41" s="5">
        <v>0</v>
      </c>
      <c r="L41" s="5">
        <f t="shared" si="12"/>
        <v>0.26720549853428543</v>
      </c>
      <c r="M41" s="5">
        <f t="shared" si="14"/>
        <v>69.283375215502275</v>
      </c>
      <c r="N41" s="24">
        <f>L41/(D4-D11)*100</f>
        <v>28.564099147291945</v>
      </c>
      <c r="O41" s="24">
        <f t="shared" si="15"/>
        <v>4.6272601266591078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60</v>
      </c>
      <c r="C43" s="4" t="s">
        <v>61</v>
      </c>
      <c r="D43" s="4" t="s">
        <v>79</v>
      </c>
      <c r="E43" s="4" t="s">
        <v>83</v>
      </c>
      <c r="F43" s="4" t="s">
        <v>80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0.13789999999999999</v>
      </c>
      <c r="D44" s="16">
        <f>C44</f>
        <v>0.13789999999999999</v>
      </c>
      <c r="E44" s="16">
        <v>1.55</v>
      </c>
      <c r="F44" s="16">
        <f>E44/100*0.2</f>
        <v>3.1000000000000003E-3</v>
      </c>
      <c r="G44" s="17">
        <f>D44/(F44*1)</f>
        <v>44.483870967741929</v>
      </c>
    </row>
    <row r="45" spans="1:18" x14ac:dyDescent="0.25">
      <c r="A45" s="5">
        <v>0.25</v>
      </c>
      <c r="B45" s="18">
        <f t="shared" ref="B45:B48" si="16">L36</f>
        <v>4.8745914751287756E-2</v>
      </c>
      <c r="F45" s="1"/>
    </row>
    <row r="46" spans="1:18" x14ac:dyDescent="0.25">
      <c r="A46" s="5">
        <v>0.5</v>
      </c>
      <c r="B46" s="18"/>
      <c r="F46" s="1"/>
      <c r="G46" s="1"/>
    </row>
    <row r="47" spans="1:18" x14ac:dyDescent="0.25">
      <c r="A47" s="5">
        <v>0.75</v>
      </c>
      <c r="B47" s="18">
        <f t="shared" si="16"/>
        <v>0.10365165744376326</v>
      </c>
      <c r="F47" s="1"/>
      <c r="G47" s="1"/>
    </row>
    <row r="48" spans="1:18" x14ac:dyDescent="0.25">
      <c r="A48" s="5">
        <v>1</v>
      </c>
      <c r="B48" s="18">
        <f t="shared" si="16"/>
        <v>0.13421811975232104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6" spans="1:7" x14ac:dyDescent="0.25">
      <c r="D56" s="5"/>
    </row>
    <row r="57" spans="1:7" x14ac:dyDescent="0.25">
      <c r="D57" s="5"/>
    </row>
    <row r="58" spans="1:7" x14ac:dyDescent="0.25">
      <c r="D58" s="5"/>
    </row>
    <row r="59" spans="1:7" x14ac:dyDescent="0.25">
      <c r="D59" s="5"/>
    </row>
    <row r="60" spans="1:7" x14ac:dyDescent="0.25">
      <c r="D60" s="5"/>
    </row>
    <row r="61" spans="1:7" ht="20.25" x14ac:dyDescent="0.3">
      <c r="A61" s="19" t="s">
        <v>95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60</v>
      </c>
      <c r="C62" s="4" t="s">
        <v>61</v>
      </c>
      <c r="D62" s="4" t="s">
        <v>79</v>
      </c>
      <c r="E62" s="4" t="s">
        <v>83</v>
      </c>
      <c r="F62" s="4" t="s">
        <v>80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8.3900000000000002E-2</v>
      </c>
      <c r="D63" s="16">
        <f>C63</f>
        <v>8.3900000000000002E-2</v>
      </c>
      <c r="E63" s="16">
        <v>1.55</v>
      </c>
      <c r="F63" s="16">
        <f>E63/100*0.05</f>
        <v>7.7500000000000008E-4</v>
      </c>
      <c r="G63" s="17">
        <f>D63/(F63*1)</f>
        <v>108.25806451612902</v>
      </c>
    </row>
    <row r="64" spans="1:7" x14ac:dyDescent="0.25">
      <c r="A64" s="5">
        <v>0.25</v>
      </c>
      <c r="B64" s="18">
        <f t="shared" ref="B64:B67" si="17">L16</f>
        <v>2.5255088351412474E-2</v>
      </c>
      <c r="F64" s="1"/>
    </row>
    <row r="65" spans="1:7" x14ac:dyDescent="0.25">
      <c r="A65" s="5">
        <v>0.5</v>
      </c>
      <c r="B65" s="18">
        <f t="shared" si="17"/>
        <v>5.9160565755682473E-2</v>
      </c>
      <c r="F65" s="1"/>
      <c r="G65" s="1"/>
    </row>
    <row r="66" spans="1:7" x14ac:dyDescent="0.25">
      <c r="A66" s="5">
        <v>0.75</v>
      </c>
      <c r="B66" s="18">
        <f t="shared" si="17"/>
        <v>6.2036873778220709E-2</v>
      </c>
      <c r="F66" s="1"/>
      <c r="G66" s="1"/>
    </row>
    <row r="67" spans="1:7" x14ac:dyDescent="0.25">
      <c r="A67" s="5">
        <v>1</v>
      </c>
      <c r="B67" s="18">
        <f t="shared" si="17"/>
        <v>7.4928130629767331E-2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G25" sqref="G25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1915970</v>
      </c>
      <c r="B4" s="5" t="s">
        <v>33</v>
      </c>
      <c r="C4" s="5">
        <v>5.5549999999999997</v>
      </c>
      <c r="D4" s="5">
        <f t="shared" ref="D4:D11" si="0">A4/13346600*40</f>
        <v>5.7421965144681044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1914420</v>
      </c>
      <c r="B5" s="5">
        <v>0</v>
      </c>
      <c r="C5" s="5">
        <v>5.5549999999999997</v>
      </c>
      <c r="D5" s="5">
        <f t="shared" si="0"/>
        <v>5.7375511366190644</v>
      </c>
      <c r="E5" s="2">
        <f>(D4-D5)/D4*100</f>
        <v>8.0898970234395823E-2</v>
      </c>
      <c r="F5" s="8">
        <f>(L5+L15+L25+L35)/(E5/100*D4)*100</f>
        <v>0</v>
      </c>
      <c r="G5" s="5">
        <f>(L5+L15+L25+L35+D5)/D4*100</f>
        <v>99.919101029765599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1888640</v>
      </c>
      <c r="B6" s="5">
        <v>15</v>
      </c>
      <c r="C6" s="5">
        <v>5.5549999999999997</v>
      </c>
      <c r="D6" s="5">
        <f t="shared" si="0"/>
        <v>5.6602880134266407</v>
      </c>
      <c r="E6" s="2">
        <f>(D4-D6)/D4*100</f>
        <v>1.4264315203265185</v>
      </c>
      <c r="F6" s="8">
        <f>(L6+L16+L26+L36)/(E6/100*D4)*100</f>
        <v>73.077759729907541</v>
      </c>
      <c r="G6" s="5">
        <f>(L6+L16+L26+L36+D6)/D4*100</f>
        <v>99.615972678809356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1856480</v>
      </c>
      <c r="B7" s="5">
        <v>30</v>
      </c>
      <c r="C7" s="5">
        <v>5.5549999999999997</v>
      </c>
      <c r="D7" s="5">
        <f t="shared" si="0"/>
        <v>5.5639039156039738</v>
      </c>
      <c r="E7" s="2">
        <f>(D4-D7)/D4*100</f>
        <v>3.1049546704802342</v>
      </c>
      <c r="F7" s="8">
        <f>(L7+L17+L27+L37)/(E7/100*D4)*100</f>
        <v>67.581308878672274</v>
      </c>
      <c r="G7" s="5">
        <f>(L7+L17+L27+L37+D7)/D4*100</f>
        <v>98.993414335919766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1805440</v>
      </c>
      <c r="B8" s="5">
        <v>45</v>
      </c>
      <c r="C8" s="5">
        <v>5.5549999999999997</v>
      </c>
      <c r="D8" s="5">
        <f t="shared" si="0"/>
        <v>5.4109361185620308</v>
      </c>
      <c r="E8" s="2">
        <f>(D4-D8)/D4*100</f>
        <v>5.7688794709729301</v>
      </c>
      <c r="F8" s="8">
        <f>(L8+L18+L28+L38)/(E8/100*D4)*100</f>
        <v>56.114961903364915</v>
      </c>
      <c r="G8" s="5">
        <f>(L8+L18+L28+L38+D8)/D4*100</f>
        <v>97.468325046414577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1734610</v>
      </c>
      <c r="B9" s="5">
        <v>60</v>
      </c>
      <c r="C9" s="5">
        <v>5.5549999999999997</v>
      </c>
      <c r="D9" s="5">
        <f t="shared" si="0"/>
        <v>5.1986573359507293</v>
      </c>
      <c r="E9" s="2">
        <f>(D4-D9)/D4*100</f>
        <v>9.4657014462648146</v>
      </c>
      <c r="F9" s="23">
        <f>(L9+L19+L29+L39)/(E9/100*D4)*100</f>
        <v>57.610403449896793</v>
      </c>
      <c r="G9" s="5">
        <f>(L9+L19+L29+L39+D9)/D4*100</f>
        <v>95.98752734629106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1675580</v>
      </c>
      <c r="B10" s="5">
        <v>120</v>
      </c>
      <c r="C10" s="5">
        <v>5.5549999999999997</v>
      </c>
      <c r="D10" s="5">
        <f t="shared" si="0"/>
        <v>5.0217433653514751</v>
      </c>
      <c r="E10" s="2">
        <f>(D4-D10)/D4*100</f>
        <v>12.54664739009484</v>
      </c>
      <c r="F10" s="8">
        <f>(L10+L20+L30+L40)/(E10/100*D4)*100</f>
        <v>45.268182798565284</v>
      </c>
      <c r="G10" s="5">
        <f>(L10+L20+L30+L40+D10)/D4*100</f>
        <v>93.132991885544726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1551530</v>
      </c>
      <c r="B11" s="5">
        <v>240</v>
      </c>
      <c r="C11" s="5">
        <v>5.5549999999999997</v>
      </c>
      <c r="D11" s="5">
        <f t="shared" si="0"/>
        <v>4.6499632865299025</v>
      </c>
      <c r="E11" s="2">
        <f>(D4-D11)/D4*100</f>
        <v>19.021174653047808</v>
      </c>
      <c r="F11" s="23">
        <f>(L11+L21+L31+L41)/(E11/100*D4)*100</f>
        <v>39.407918565161921</v>
      </c>
      <c r="G11" s="5">
        <f>(L11+L21+L31+L41+D11)/D4*100</f>
        <v>88.474674364362485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68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76</v>
      </c>
      <c r="D14" s="18" t="s">
        <v>72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70</v>
      </c>
      <c r="D16" s="1" t="s">
        <v>71</v>
      </c>
      <c r="F16" s="1"/>
      <c r="G16" s="1"/>
      <c r="H16" s="13"/>
      <c r="I16" s="18">
        <v>5159</v>
      </c>
      <c r="J16" s="5">
        <v>15</v>
      </c>
      <c r="K16" s="5">
        <v>0</v>
      </c>
      <c r="L16" s="5">
        <f t="shared" si="3"/>
        <v>1.5819694123960289E-2</v>
      </c>
      <c r="M16" s="5">
        <f t="shared" ref="M16:M21" si="6">L16/(L6+L16+L26+L36)*100</f>
        <v>26.429191556945391</v>
      </c>
      <c r="N16" s="2">
        <f>L16/(D4-D6)*100</f>
        <v>19.313861104541566</v>
      </c>
      <c r="O16" s="2">
        <f>E6*N16/100</f>
        <v>0.2754990025872644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10146</v>
      </c>
      <c r="J17" s="5">
        <v>30</v>
      </c>
      <c r="K17" s="5">
        <v>0</v>
      </c>
      <c r="L17" s="5">
        <f t="shared" si="3"/>
        <v>3.1111962896239794E-2</v>
      </c>
      <c r="M17" s="5">
        <f t="shared" si="6"/>
        <v>25.820669452392359</v>
      </c>
      <c r="N17" s="2">
        <f>L17/(D4-D7)*100</f>
        <v>17.449946377162256</v>
      </c>
      <c r="O17" s="2">
        <f t="shared" ref="O17:O20" si="7">E7*N17/100</f>
        <v>0.54181292503399592</v>
      </c>
      <c r="R17" s="2"/>
    </row>
    <row r="18" spans="1:18" ht="18" x14ac:dyDescent="0.25">
      <c r="A18" s="1" t="s">
        <v>38</v>
      </c>
      <c r="C18" s="18" t="s">
        <v>67</v>
      </c>
      <c r="F18" s="1"/>
      <c r="G18" s="1"/>
      <c r="H18" s="13"/>
      <c r="I18" s="18">
        <v>16369</v>
      </c>
      <c r="J18" s="5">
        <v>45</v>
      </c>
      <c r="K18" s="5">
        <v>0</v>
      </c>
      <c r="L18" s="5">
        <f t="shared" si="3"/>
        <v>5.0194334777109127E-2</v>
      </c>
      <c r="M18" s="5">
        <f t="shared" si="6"/>
        <v>27.002657876218205</v>
      </c>
      <c r="N18" s="2">
        <f>L18/(D4-D8)*100</f>
        <v>15.152531180135808</v>
      </c>
      <c r="O18" s="2">
        <f t="shared" si="7"/>
        <v>0.87413126058362689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24300</v>
      </c>
      <c r="J19" s="5">
        <v>60</v>
      </c>
      <c r="K19" s="5">
        <v>0</v>
      </c>
      <c r="L19" s="5">
        <f t="shared" si="3"/>
        <v>7.451416305722719E-2</v>
      </c>
      <c r="M19" s="5">
        <f t="shared" si="6"/>
        <v>23.796169707115826</v>
      </c>
      <c r="N19" s="2">
        <f>L19/(D4-D9)*100</f>
        <v>13.70906937389155</v>
      </c>
      <c r="O19" s="2">
        <f t="shared" si="7"/>
        <v>1.2976595779938993</v>
      </c>
      <c r="R19" s="2"/>
    </row>
    <row r="20" spans="1:18" ht="16.5" x14ac:dyDescent="0.3">
      <c r="A20" s="1" t="s">
        <v>54</v>
      </c>
      <c r="C20" s="1" t="s">
        <v>73</v>
      </c>
      <c r="D20" s="1" t="s">
        <v>59</v>
      </c>
      <c r="F20" s="1"/>
      <c r="G20" s="1"/>
      <c r="H20" s="13"/>
      <c r="I20" s="18">
        <v>26688</v>
      </c>
      <c r="J20" s="5">
        <v>120</v>
      </c>
      <c r="K20" s="5">
        <v>0</v>
      </c>
      <c r="L20" s="5">
        <f t="shared" si="3"/>
        <v>8.1836789451492975E-2</v>
      </c>
      <c r="M20" s="5">
        <f t="shared" si="6"/>
        <v>25.092837735304908</v>
      </c>
      <c r="N20" s="2">
        <f>L20/(D4-D10)*100</f>
        <v>11.359071655365195</v>
      </c>
      <c r="O20" s="2">
        <f t="shared" si="7"/>
        <v>1.4251826673868799</v>
      </c>
      <c r="R20" s="2"/>
    </row>
    <row r="21" spans="1:18" x14ac:dyDescent="0.25">
      <c r="A21" s="1" t="s">
        <v>66</v>
      </c>
      <c r="F21" s="1"/>
      <c r="G21" s="1"/>
      <c r="H21" s="13"/>
      <c r="I21" s="18">
        <v>26841</v>
      </c>
      <c r="J21" s="5">
        <v>240</v>
      </c>
      <c r="K21" s="5">
        <v>0</v>
      </c>
      <c r="L21" s="5">
        <f t="shared" si="3"/>
        <v>8.2305952700371804E-2</v>
      </c>
      <c r="M21" s="5">
        <f t="shared" si="6"/>
        <v>19.121958209836748</v>
      </c>
      <c r="N21" s="24">
        <f>L21/(D4-D11)*100</f>
        <v>7.5355657193967582</v>
      </c>
      <c r="O21" s="24">
        <f>E11*N21/100</f>
        <v>1.4333531165816558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69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81</v>
      </c>
      <c r="F23" s="4" t="s">
        <v>80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8.4</v>
      </c>
      <c r="D24" s="16">
        <f>C24/100*5.5555</f>
        <v>0.46666200000000008</v>
      </c>
      <c r="E24" s="16">
        <v>1.55</v>
      </c>
      <c r="F24" s="16">
        <f>E24/100*0.3</f>
        <v>4.6499999999999996E-3</v>
      </c>
      <c r="G24" s="17">
        <f>D24/(F24*1)</f>
        <v>100.35741935483874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1.4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3.1</v>
      </c>
      <c r="F26" s="1"/>
      <c r="G26" s="1"/>
      <c r="H26" s="14"/>
      <c r="I26" s="18">
        <v>1023</v>
      </c>
      <c r="J26" s="5">
        <v>15</v>
      </c>
      <c r="K26" s="5">
        <v>0</v>
      </c>
      <c r="L26" s="5">
        <f t="shared" si="8"/>
        <v>3.1043507946743542E-3</v>
      </c>
      <c r="M26" s="5">
        <f>L26/(L26+L16+L6+L36)*100</f>
        <v>5.1862874951633362</v>
      </c>
      <c r="N26" s="2">
        <f>L26/(D4-D6)*100</f>
        <v>3.7900227146177037</v>
      </c>
      <c r="O26" s="2">
        <f>E6*N26/100</f>
        <v>5.4062078628841694E-2</v>
      </c>
      <c r="R26" s="2"/>
    </row>
    <row r="27" spans="1:18" x14ac:dyDescent="0.25">
      <c r="A27" s="5">
        <v>0.75</v>
      </c>
      <c r="B27" s="18">
        <v>5.8</v>
      </c>
      <c r="F27" s="1"/>
      <c r="G27" s="1"/>
      <c r="H27" s="14"/>
      <c r="I27" s="18">
        <v>1409</v>
      </c>
      <c r="J27" s="5">
        <v>30</v>
      </c>
      <c r="K27" s="5">
        <v>0</v>
      </c>
      <c r="L27" s="5">
        <f t="shared" si="8"/>
        <v>4.2756894131927318E-3</v>
      </c>
      <c r="M27" s="5">
        <f t="shared" ref="M27" si="10">L27/(L27+L17+L7+L37)*100</f>
        <v>3.5485116573112818</v>
      </c>
      <c r="N27" s="2">
        <f>L27/(D4-D7)*100</f>
        <v>2.3981306237232296</v>
      </c>
      <c r="O27" s="2">
        <f>E7*N27/100</f>
        <v>7.4460868805511199E-2</v>
      </c>
      <c r="R27" s="2"/>
    </row>
    <row r="28" spans="1:18" x14ac:dyDescent="0.25">
      <c r="A28" s="5">
        <v>1</v>
      </c>
      <c r="B28" s="18">
        <v>9.5</v>
      </c>
      <c r="F28" s="1"/>
      <c r="G28" s="1"/>
      <c r="H28" s="14"/>
      <c r="I28" s="18">
        <v>1189</v>
      </c>
      <c r="J28" s="5">
        <v>45</v>
      </c>
      <c r="K28" s="5">
        <v>0</v>
      </c>
      <c r="L28" s="5">
        <f t="shared" si="8"/>
        <v>3.6080870917573871E-3</v>
      </c>
      <c r="M28" s="5">
        <f>L28/(L28+L18+L8+L38)*100</f>
        <v>1.9410146933704429</v>
      </c>
      <c r="N28" s="2">
        <f>L28/(D4-D8)*100</f>
        <v>1.0891996557235395</v>
      </c>
      <c r="O28" s="2">
        <f>E8*N28/100</f>
        <v>6.2834615336943095E-2</v>
      </c>
      <c r="R28" s="2"/>
    </row>
    <row r="29" spans="1:18" x14ac:dyDescent="0.25">
      <c r="A29" s="5">
        <v>2</v>
      </c>
      <c r="B29" s="18"/>
      <c r="F29" s="1"/>
      <c r="G29" s="1"/>
      <c r="H29" s="14"/>
      <c r="I29" s="18">
        <v>1661</v>
      </c>
      <c r="J29" s="5">
        <v>60</v>
      </c>
      <c r="K29" s="5">
        <v>0</v>
      </c>
      <c r="L29" s="5">
        <f t="shared" si="8"/>
        <v>5.0403975268368539E-3</v>
      </c>
      <c r="M29" s="5">
        <f>L29/(L29+L19+L9+L39)*100</f>
        <v>1.6096558025864234</v>
      </c>
      <c r="N29" s="2">
        <f>L29/(D4-D9)*100</f>
        <v>0.92732920202471292</v>
      </c>
      <c r="O29" s="2">
        <f>E9*N29/100</f>
        <v>8.7778213687689205E-2</v>
      </c>
      <c r="R29" s="2"/>
    </row>
    <row r="30" spans="1:18" x14ac:dyDescent="0.25">
      <c r="A30" s="5">
        <v>4</v>
      </c>
      <c r="B30" s="18"/>
      <c r="H30" s="14"/>
      <c r="I30" s="18">
        <v>1239</v>
      </c>
      <c r="J30" s="5">
        <v>120</v>
      </c>
      <c r="K30" s="5">
        <v>0</v>
      </c>
      <c r="L30" s="5">
        <f t="shared" si="8"/>
        <v>3.7598148920836016E-3</v>
      </c>
      <c r="M30" s="5">
        <f>L30/(L30+L20+L10+L40)*100</f>
        <v>1.1528363421167371</v>
      </c>
      <c r="N30" s="2">
        <f>L30/(D4-D10)*100</f>
        <v>0.52186806271769803</v>
      </c>
      <c r="O30" s="2">
        <f t="shared" ref="O30:O31" si="11">E10*N30/100</f>
        <v>6.5476945670708553E-2</v>
      </c>
      <c r="R30" s="2"/>
    </row>
    <row r="31" spans="1:18" x14ac:dyDescent="0.25">
      <c r="G31" s="1"/>
      <c r="H31" s="14"/>
      <c r="I31" s="18">
        <v>1651</v>
      </c>
      <c r="J31" s="5">
        <v>240</v>
      </c>
      <c r="K31" s="5">
        <v>0</v>
      </c>
      <c r="L31" s="5">
        <f t="shared" si="8"/>
        <v>5.0100519667716122E-3</v>
      </c>
      <c r="M31" s="5">
        <f>L31/(L31+L21+L11+L41)*100</f>
        <v>1.1639741864902124</v>
      </c>
      <c r="N31" s="24">
        <f>L31/(D4-D11)*100</f>
        <v>0.45869799953156881</v>
      </c>
      <c r="O31" s="24">
        <f t="shared" si="11"/>
        <v>8.7249747620936124E-2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13370</v>
      </c>
      <c r="J36" s="5">
        <v>15</v>
      </c>
      <c r="K36" s="5">
        <v>0</v>
      </c>
      <c r="L36" s="5">
        <f t="shared" si="12"/>
        <v>4.0932852670815055E-2</v>
      </c>
      <c r="M36" s="5">
        <f t="shared" si="14"/>
        <v>68.384520947891275</v>
      </c>
      <c r="N36" s="2">
        <f>L36/(D4-D6)*100</f>
        <v>49.973875910748284</v>
      </c>
      <c r="O36" s="2">
        <f>E6*N36/100</f>
        <v>0.71284311791977462</v>
      </c>
      <c r="Q36" s="2"/>
      <c r="R36" s="2"/>
    </row>
    <row r="37" spans="1:18" x14ac:dyDescent="0.25">
      <c r="F37" s="1"/>
      <c r="G37" s="1"/>
      <c r="H37" s="13"/>
      <c r="I37" s="18">
        <v>27798</v>
      </c>
      <c r="J37" s="5">
        <v>30</v>
      </c>
      <c r="K37" s="5">
        <v>0</v>
      </c>
      <c r="L37" s="5">
        <f t="shared" si="12"/>
        <v>8.5104819636747722E-2</v>
      </c>
      <c r="M37" s="5">
        <f t="shared" si="14"/>
        <v>70.630818890296368</v>
      </c>
      <c r="N37" s="2">
        <f>L37/(D4-D7)*100</f>
        <v>47.733231877786785</v>
      </c>
      <c r="O37" s="2">
        <f t="shared" ref="O37:O41" si="15">E7*N37/100</f>
        <v>1.4820952125605007</v>
      </c>
      <c r="Q37" s="2"/>
      <c r="R37" s="2"/>
    </row>
    <row r="38" spans="1:18" x14ac:dyDescent="0.25">
      <c r="F38" s="1"/>
      <c r="G38" s="1"/>
      <c r="H38" s="13"/>
      <c r="I38" s="18">
        <v>43143</v>
      </c>
      <c r="J38" s="5">
        <v>45</v>
      </c>
      <c r="K38" s="5">
        <v>0</v>
      </c>
      <c r="L38" s="5">
        <f t="shared" si="12"/>
        <v>0.13208422309476245</v>
      </c>
      <c r="M38" s="5">
        <f t="shared" si="14"/>
        <v>71.056327430411343</v>
      </c>
      <c r="N38" s="2">
        <f>L38/(D4-D8)*100</f>
        <v>39.873231067505557</v>
      </c>
      <c r="O38" s="2">
        <f t="shared" si="15"/>
        <v>2.3002386414669287</v>
      </c>
    </row>
    <row r="39" spans="1:18" x14ac:dyDescent="0.25">
      <c r="F39" s="1"/>
      <c r="G39" s="1"/>
      <c r="H39" s="13"/>
      <c r="I39" s="18">
        <v>76295</v>
      </c>
      <c r="J39" s="5">
        <v>60</v>
      </c>
      <c r="K39" s="5">
        <v>0</v>
      </c>
      <c r="L39" s="5">
        <f t="shared" si="12"/>
        <v>0.23358055306805048</v>
      </c>
      <c r="M39" s="5">
        <f t="shared" si="14"/>
        <v>74.594174490297746</v>
      </c>
      <c r="N39" s="2">
        <f>L39/(D4-D9)*100</f>
        <v>42.974004873980526</v>
      </c>
      <c r="O39" s="2">
        <f t="shared" si="15"/>
        <v>4.067791000874287</v>
      </c>
    </row>
    <row r="40" spans="1:18" x14ac:dyDescent="0.25">
      <c r="F40" s="1"/>
      <c r="G40" s="1"/>
      <c r="H40" s="13"/>
      <c r="I40" s="18">
        <v>78568</v>
      </c>
      <c r="J40" s="5">
        <v>120</v>
      </c>
      <c r="K40" s="5">
        <v>0</v>
      </c>
      <c r="L40" s="5">
        <f t="shared" si="12"/>
        <v>0.24053944417655929</v>
      </c>
      <c r="M40" s="5">
        <f t="shared" si="14"/>
        <v>73.754325922578346</v>
      </c>
      <c r="N40" s="2">
        <f>L40/(D4-D10)*100</f>
        <v>33.387243080482392</v>
      </c>
      <c r="O40" s="2">
        <f t="shared" si="15"/>
        <v>4.1889796625819642</v>
      </c>
    </row>
    <row r="41" spans="1:18" x14ac:dyDescent="0.25">
      <c r="F41" s="1"/>
      <c r="G41" s="1"/>
      <c r="H41" s="13"/>
      <c r="I41" s="18">
        <v>112071</v>
      </c>
      <c r="J41" s="5">
        <v>240</v>
      </c>
      <c r="K41" s="5">
        <v>0</v>
      </c>
      <c r="L41" s="5">
        <f t="shared" si="12"/>
        <v>0.34311037634038255</v>
      </c>
      <c r="M41" s="5">
        <f t="shared" si="14"/>
        <v>79.714067603673044</v>
      </c>
      <c r="N41" s="24">
        <f>L41/(D4-D11)*100</f>
        <v>31.413654846233591</v>
      </c>
      <c r="O41" s="24">
        <f t="shared" si="15"/>
        <v>5.975246153207709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60</v>
      </c>
      <c r="C43" s="4" t="s">
        <v>61</v>
      </c>
      <c r="D43" s="4" t="s">
        <v>79</v>
      </c>
      <c r="E43" s="4" t="s">
        <v>83</v>
      </c>
      <c r="F43" s="4" t="s">
        <v>80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0.2056</v>
      </c>
      <c r="D44" s="16">
        <f>C44</f>
        <v>0.2056</v>
      </c>
      <c r="E44" s="16">
        <v>1.55</v>
      </c>
      <c r="F44" s="16">
        <f>E44/100*0.3</f>
        <v>4.6499999999999996E-3</v>
      </c>
      <c r="G44" s="17">
        <f>D44/(F44*1)</f>
        <v>44.215053763440864</v>
      </c>
    </row>
    <row r="45" spans="1:18" x14ac:dyDescent="0.25">
      <c r="A45" s="5">
        <v>0.25</v>
      </c>
      <c r="B45" s="18">
        <f t="shared" ref="B45:B48" si="16">L36</f>
        <v>4.0932852670815055E-2</v>
      </c>
      <c r="F45" s="1"/>
    </row>
    <row r="46" spans="1:18" x14ac:dyDescent="0.25">
      <c r="A46" s="5">
        <v>0.5</v>
      </c>
      <c r="B46" s="18">
        <f t="shared" si="16"/>
        <v>8.5104819636747722E-2</v>
      </c>
      <c r="F46" s="1"/>
      <c r="G46" s="1"/>
    </row>
    <row r="47" spans="1:18" x14ac:dyDescent="0.25">
      <c r="A47" s="5">
        <v>0.75</v>
      </c>
      <c r="B47" s="18">
        <f t="shared" si="16"/>
        <v>0.13208422309476245</v>
      </c>
      <c r="F47" s="1"/>
      <c r="G47" s="1"/>
    </row>
    <row r="48" spans="1:18" x14ac:dyDescent="0.25">
      <c r="A48" s="5">
        <v>1</v>
      </c>
      <c r="B48" s="18">
        <f t="shared" si="16"/>
        <v>0.23358055306805048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6" spans="1:7" x14ac:dyDescent="0.25">
      <c r="D56" s="5"/>
    </row>
    <row r="57" spans="1:7" x14ac:dyDescent="0.25">
      <c r="D57" s="5"/>
    </row>
    <row r="58" spans="1:7" x14ac:dyDescent="0.25">
      <c r="D58" s="5"/>
    </row>
    <row r="59" spans="1:7" x14ac:dyDescent="0.25">
      <c r="D59" s="5"/>
    </row>
    <row r="60" spans="1:7" x14ac:dyDescent="0.25">
      <c r="D60" s="5"/>
    </row>
    <row r="61" spans="1:7" ht="20.25" x14ac:dyDescent="0.3">
      <c r="A61" s="19" t="s">
        <v>95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60</v>
      </c>
      <c r="C62" s="4" t="s">
        <v>61</v>
      </c>
      <c r="D62" s="4" t="s">
        <v>79</v>
      </c>
      <c r="E62" s="4" t="s">
        <v>83</v>
      </c>
      <c r="F62" s="4" t="s">
        <v>80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7.7399999999999997E-2</v>
      </c>
      <c r="D63" s="16">
        <f>C63</f>
        <v>7.7399999999999997E-2</v>
      </c>
      <c r="E63" s="16">
        <v>1.55</v>
      </c>
      <c r="F63" s="16">
        <f>E63/100*0.05</f>
        <v>7.7500000000000008E-4</v>
      </c>
      <c r="G63" s="17">
        <f>D63/(F63*1)</f>
        <v>99.870967741935473</v>
      </c>
    </row>
    <row r="64" spans="1:7" x14ac:dyDescent="0.25">
      <c r="A64" s="5">
        <v>0.25</v>
      </c>
      <c r="B64" s="18">
        <f t="shared" ref="B64:B67" si="17">L16</f>
        <v>1.5819694123960289E-2</v>
      </c>
      <c r="F64" s="1"/>
    </row>
    <row r="65" spans="1:7" x14ac:dyDescent="0.25">
      <c r="A65" s="5">
        <v>0.5</v>
      </c>
      <c r="B65" s="18">
        <v>5.8200000000000002E-2</v>
      </c>
      <c r="F65" s="1"/>
      <c r="G65" s="1"/>
    </row>
    <row r="66" spans="1:7" x14ac:dyDescent="0.25">
      <c r="A66" s="5">
        <v>0.75</v>
      </c>
      <c r="B66" s="18">
        <f t="shared" si="17"/>
        <v>5.0194334777109127E-2</v>
      </c>
      <c r="F66" s="1"/>
      <c r="G66" s="1"/>
    </row>
    <row r="67" spans="1:7" x14ac:dyDescent="0.25">
      <c r="A67" s="5">
        <v>1</v>
      </c>
      <c r="B67" s="18">
        <f t="shared" si="17"/>
        <v>7.451416305722719E-2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C30" sqref="C30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1911220</v>
      </c>
      <c r="B4" s="5" t="s">
        <v>33</v>
      </c>
      <c r="C4" s="5">
        <v>5.5549999999999997</v>
      </c>
      <c r="D4" s="5">
        <f t="shared" ref="D4:D11" si="0">A4/13346600*40</f>
        <v>5.727960679124271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" si="2">E4*N4/100</f>
        <v>#DIV/0!</v>
      </c>
    </row>
    <row r="5" spans="1:19" x14ac:dyDescent="0.25">
      <c r="A5" s="18">
        <v>1910340</v>
      </c>
      <c r="B5" s="5">
        <v>0</v>
      </c>
      <c r="C5" s="5">
        <v>5.5549999999999997</v>
      </c>
      <c r="D5" s="5">
        <f t="shared" si="0"/>
        <v>5.7253233033132034</v>
      </c>
      <c r="E5" s="2">
        <f>(D4-D5)/D4*100</f>
        <v>4.6043888197061074E-2</v>
      </c>
      <c r="F5" s="8">
        <f>(L5+L15+L25+L35)/(E5/100*D4)*100</f>
        <v>0</v>
      </c>
      <c r="G5" s="5">
        <f>(L5+L15+L25+L35+D5)/D4*100</f>
        <v>99.953956111802938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ref="O5:O11" si="3">E5*N5/100</f>
        <v>0</v>
      </c>
    </row>
    <row r="6" spans="1:19" x14ac:dyDescent="0.25">
      <c r="A6" s="18">
        <v>1865510</v>
      </c>
      <c r="B6" s="5">
        <v>15</v>
      </c>
      <c r="C6" s="5">
        <v>5.5549999999999997</v>
      </c>
      <c r="D6" s="5">
        <f t="shared" si="0"/>
        <v>5.5909669878470929</v>
      </c>
      <c r="E6" s="2">
        <f>(D4-D6)/D4*100</f>
        <v>2.3916660562363115</v>
      </c>
      <c r="F6" s="8">
        <f>(L6+L16+L26+L36)/(E6/100*D4)*100</f>
        <v>85.732365227870361</v>
      </c>
      <c r="G6" s="5">
        <f>(L6+L16+L26+L36+D6)/D4*100</f>
        <v>99.658765822127208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3"/>
        <v>0</v>
      </c>
    </row>
    <row r="7" spans="1:19" x14ac:dyDescent="0.25">
      <c r="A7" s="18">
        <v>1825250</v>
      </c>
      <c r="B7" s="5">
        <v>30</v>
      </c>
      <c r="C7" s="5">
        <v>5.5549999999999997</v>
      </c>
      <c r="D7" s="5">
        <f t="shared" si="0"/>
        <v>5.470307044490732</v>
      </c>
      <c r="E7" s="2">
        <f>(D4-D7)/D4*100</f>
        <v>4.4981739412521735</v>
      </c>
      <c r="F7" s="8">
        <f>(L7+L17+L27+L37)/(E7/100*D4)*100</f>
        <v>67.091849755682205</v>
      </c>
      <c r="G7" s="5">
        <f>(L7+L17+L27+L37+D7)/D4*100</f>
        <v>98.519734161161992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3"/>
        <v>0</v>
      </c>
    </row>
    <row r="8" spans="1:19" x14ac:dyDescent="0.25">
      <c r="A8" s="18">
        <v>1768020</v>
      </c>
      <c r="B8" s="5">
        <v>45</v>
      </c>
      <c r="C8" s="5">
        <v>5.5549999999999997</v>
      </c>
      <c r="D8" s="5">
        <f t="shared" si="0"/>
        <v>5.2987877062322983</v>
      </c>
      <c r="E8" s="2">
        <f>(D4-D8)/D4*100</f>
        <v>7.4925963520683165</v>
      </c>
      <c r="F8" s="8">
        <f>(L8+L18+L28+L38)/(E8/100*D4)*100</f>
        <v>61.797583653443532</v>
      </c>
      <c r="G8" s="5">
        <f>(L8+L18+L28+L38+D8)/D4*100</f>
        <v>97.137647146415958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3"/>
        <v>0</v>
      </c>
      <c r="R8" s="2"/>
    </row>
    <row r="9" spans="1:19" x14ac:dyDescent="0.25">
      <c r="A9" s="18">
        <v>1706090</v>
      </c>
      <c r="B9" s="5">
        <v>60</v>
      </c>
      <c r="C9" s="5">
        <v>5.5549999999999997</v>
      </c>
      <c r="D9" s="5">
        <f t="shared" si="0"/>
        <v>5.1131823835283896</v>
      </c>
      <c r="E9" s="2">
        <f>(D4-D9)/D4*100</f>
        <v>10.73293498393695</v>
      </c>
      <c r="F9" s="23">
        <f>(L9+L19+L29+L39)/(E9/100*D4)*100</f>
        <v>58.688983185820639</v>
      </c>
      <c r="G9" s="5">
        <f>(L9+L19+L29+L39+D9)/D4*100</f>
        <v>95.566115424130871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3"/>
        <v>0</v>
      </c>
      <c r="R9" s="2"/>
      <c r="S9" s="3"/>
    </row>
    <row r="10" spans="1:19" x14ac:dyDescent="0.25">
      <c r="A10" s="18">
        <v>1629380</v>
      </c>
      <c r="B10" s="5">
        <v>120</v>
      </c>
      <c r="C10" s="5">
        <v>5.5549999999999997</v>
      </c>
      <c r="D10" s="5">
        <f t="shared" si="0"/>
        <v>4.8832811352704057</v>
      </c>
      <c r="E10" s="2">
        <f>(D4-D10)/D4*100</f>
        <v>14.746601647115455</v>
      </c>
      <c r="F10" s="8">
        <f>(L10+L20+L30+L40)/(E10/100*D4)*100</f>
        <v>46.70140553332228</v>
      </c>
      <c r="G10" s="5">
        <f>(L10+L20+L30+L40+D10)/D4*100</f>
        <v>92.140268590487523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3"/>
        <v>0</v>
      </c>
      <c r="R10" s="2"/>
      <c r="S10" s="3"/>
    </row>
    <row r="11" spans="1:19" x14ac:dyDescent="0.25">
      <c r="A11" s="18">
        <v>1501880</v>
      </c>
      <c r="B11" s="5">
        <v>240</v>
      </c>
      <c r="C11" s="5">
        <v>5.5549999999999997</v>
      </c>
      <c r="D11" s="5">
        <f t="shared" si="0"/>
        <v>4.5011613444622602</v>
      </c>
      <c r="E11" s="2">
        <f>(D4-D11)/D4*100</f>
        <v>21.417733175667887</v>
      </c>
      <c r="F11" s="23">
        <f>(L11+L21+L31+L41)/(E11/100*D4)*100</f>
        <v>40.299710605107954</v>
      </c>
      <c r="G11" s="5">
        <f>(L11+L21+L31+L41+D11)/D4*100</f>
        <v>87.213551312300467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3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64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75</v>
      </c>
      <c r="D14" s="18" t="s">
        <v>72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4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5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4"/>
        <v>0</v>
      </c>
      <c r="M15" s="5">
        <v>0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70</v>
      </c>
      <c r="D16" s="1" t="s">
        <v>71</v>
      </c>
      <c r="F16" s="1"/>
      <c r="G16" s="1"/>
      <c r="H16" s="13"/>
      <c r="I16" s="18">
        <v>8617</v>
      </c>
      <c r="J16" s="5">
        <v>15</v>
      </c>
      <c r="K16" s="5">
        <v>0</v>
      </c>
      <c r="L16" s="5">
        <f t="shared" si="4"/>
        <v>2.6423396833914675E-2</v>
      </c>
      <c r="M16" s="5">
        <f t="shared" ref="M16:M21" si="6">L16/(L6+L16+L26+L36)*100</f>
        <v>22.497966921468571</v>
      </c>
      <c r="N16" s="2">
        <f>L16/(D4-D6)*100</f>
        <v>19.2880391699589</v>
      </c>
      <c r="O16" s="2">
        <f>E6*N16/100</f>
        <v>0.46130548574147101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14435</v>
      </c>
      <c r="J17" s="5">
        <v>30</v>
      </c>
      <c r="K17" s="5">
        <v>0</v>
      </c>
      <c r="L17" s="5">
        <f t="shared" si="4"/>
        <v>4.426386599716356E-2</v>
      </c>
      <c r="M17" s="5">
        <f t="shared" si="6"/>
        <v>25.606092109997981</v>
      </c>
      <c r="N17" s="2">
        <f>L17/(D4-D7)*100</f>
        <v>17.17960084674144</v>
      </c>
      <c r="O17" s="2">
        <f t="shared" ref="O17:O20" si="7">E7*N17/100</f>
        <v>0.77276832849926125</v>
      </c>
      <c r="R17" s="2"/>
    </row>
    <row r="18" spans="1:18" ht="18" x14ac:dyDescent="0.25">
      <c r="A18" s="1" t="s">
        <v>38</v>
      </c>
      <c r="C18" s="18" t="s">
        <v>67</v>
      </c>
      <c r="F18" s="1"/>
      <c r="G18" s="1"/>
      <c r="H18" s="13"/>
      <c r="I18" s="18">
        <v>15526</v>
      </c>
      <c r="J18" s="5">
        <v>45</v>
      </c>
      <c r="K18" s="5">
        <v>0</v>
      </c>
      <c r="L18" s="5">
        <f t="shared" si="4"/>
        <v>4.7609337268580625E-2</v>
      </c>
      <c r="M18" s="5">
        <f t="shared" si="6"/>
        <v>17.950984728601533</v>
      </c>
      <c r="N18" s="2">
        <f>L18/(D4-D8)*100</f>
        <v>11.093274804274406</v>
      </c>
      <c r="O18" s="2">
        <f t="shared" si="7"/>
        <v>0.83117430330997788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15919</v>
      </c>
      <c r="J19" s="5">
        <v>60</v>
      </c>
      <c r="K19" s="5">
        <v>0</v>
      </c>
      <c r="L19" s="5">
        <f t="shared" si="4"/>
        <v>4.8814442868641963E-2</v>
      </c>
      <c r="M19" s="5">
        <f t="shared" si="6"/>
        <v>13.529234523890985</v>
      </c>
      <c r="N19" s="2">
        <f>L19/(D4-D9)*100</f>
        <v>7.9401701748966218</v>
      </c>
      <c r="O19" s="2">
        <f t="shared" si="7"/>
        <v>0.85221330248560723</v>
      </c>
      <c r="R19" s="2"/>
    </row>
    <row r="20" spans="1:18" ht="16.5" x14ac:dyDescent="0.3">
      <c r="A20" s="1" t="s">
        <v>54</v>
      </c>
      <c r="C20" s="1" t="s">
        <v>73</v>
      </c>
      <c r="D20" s="1" t="s">
        <v>59</v>
      </c>
      <c r="F20" s="1"/>
      <c r="G20" s="1"/>
      <c r="H20" s="13"/>
      <c r="I20" s="18">
        <v>16102</v>
      </c>
      <c r="J20" s="5">
        <v>120</v>
      </c>
      <c r="K20" s="5">
        <v>0</v>
      </c>
      <c r="L20" s="5">
        <f t="shared" si="4"/>
        <v>4.93755989114186E-2</v>
      </c>
      <c r="M20" s="5">
        <f t="shared" si="6"/>
        <v>12.516717443790709</v>
      </c>
      <c r="N20" s="2">
        <f>L20/(D4-D10)*100</f>
        <v>5.8454829728847892</v>
      </c>
      <c r="O20" s="2">
        <f t="shared" si="7"/>
        <v>0.86201008836128179</v>
      </c>
      <c r="R20" s="2"/>
    </row>
    <row r="21" spans="1:18" ht="15" customHeight="1" x14ac:dyDescent="0.25">
      <c r="A21" s="1" t="s">
        <v>66</v>
      </c>
      <c r="F21" s="1"/>
      <c r="G21" s="1"/>
      <c r="H21" s="13"/>
      <c r="I21" s="18">
        <v>23073</v>
      </c>
      <c r="J21" s="5">
        <v>240</v>
      </c>
      <c r="K21" s="5">
        <v>0</v>
      </c>
      <c r="L21" s="5">
        <f t="shared" si="4"/>
        <v>7.0751657786806699E-2</v>
      </c>
      <c r="M21" s="5">
        <f t="shared" si="6"/>
        <v>14.310709342190506</v>
      </c>
      <c r="N21" s="24">
        <f>L21/(D4-D11)*100</f>
        <v>5.7671744504409217</v>
      </c>
      <c r="O21" s="24">
        <f>E11*N21/100</f>
        <v>1.2351980355707275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79</v>
      </c>
      <c r="E23" s="4" t="s">
        <v>81</v>
      </c>
      <c r="F23" s="4" t="s">
        <v>80</v>
      </c>
      <c r="G23" s="4" t="s">
        <v>82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10.324</v>
      </c>
      <c r="D24" s="16">
        <f>C24/100*5.5555</f>
        <v>0.57354981999999999</v>
      </c>
      <c r="E24" s="16">
        <v>1.55</v>
      </c>
      <c r="F24" s="16">
        <f>E24/100*0.4</f>
        <v>6.2000000000000006E-3</v>
      </c>
      <c r="G24" s="17">
        <f>D24/(F24*1)</f>
        <v>92.508035483870955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2.4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4.5</v>
      </c>
      <c r="F26" s="1"/>
      <c r="G26" s="1"/>
      <c r="H26" s="14"/>
      <c r="I26" s="18">
        <v>1183</v>
      </c>
      <c r="J26" s="5">
        <v>15</v>
      </c>
      <c r="K26" s="5">
        <v>0</v>
      </c>
      <c r="L26" s="5">
        <f t="shared" si="8"/>
        <v>3.5898797557182413E-3</v>
      </c>
      <c r="M26" s="5">
        <f>L26/(L26+L16+L6+L36)*100</f>
        <v>3.0565712842996797</v>
      </c>
      <c r="N26" s="2">
        <f>L26/(D4-D6)*100</f>
        <v>2.6204708569060089</v>
      </c>
      <c r="O26" s="2">
        <f>E6*N26/100</f>
        <v>6.2672911998185823E-2</v>
      </c>
      <c r="R26" s="2"/>
    </row>
    <row r="27" spans="1:18" x14ac:dyDescent="0.25">
      <c r="A27" s="5">
        <v>0.75</v>
      </c>
      <c r="B27" s="18"/>
      <c r="F27" s="1"/>
      <c r="G27" s="1"/>
      <c r="H27" s="14"/>
      <c r="I27" s="18">
        <v>1001</v>
      </c>
      <c r="J27" s="5">
        <v>30</v>
      </c>
      <c r="K27" s="5">
        <v>0</v>
      </c>
      <c r="L27" s="5">
        <f t="shared" si="8"/>
        <v>3.0375905625308194E-3</v>
      </c>
      <c r="M27" s="5">
        <f t="shared" ref="M27" si="10">L27/(L27+L17+L7+L37)*100</f>
        <v>1.7572080970426074</v>
      </c>
      <c r="N27" s="2">
        <f>L27/(D4-D7)*100</f>
        <v>1.1789434163625083</v>
      </c>
      <c r="O27" s="2">
        <f>E7*N27/100</f>
        <v>5.3030925536926461E-2</v>
      </c>
      <c r="R27" s="2"/>
    </row>
    <row r="28" spans="1:18" x14ac:dyDescent="0.25">
      <c r="A28" s="5">
        <v>1</v>
      </c>
      <c r="B28" s="18">
        <v>10.7</v>
      </c>
      <c r="F28" s="1"/>
      <c r="G28" s="1"/>
      <c r="H28" s="14"/>
      <c r="I28" s="18">
        <v>881</v>
      </c>
      <c r="J28" s="5">
        <v>45</v>
      </c>
      <c r="K28" s="5">
        <v>0</v>
      </c>
      <c r="L28" s="5">
        <f t="shared" si="8"/>
        <v>2.6734438417479042E-3</v>
      </c>
      <c r="M28" s="5">
        <f>L28/(L28+L18+L8+L38)*100</f>
        <v>1.0080154929537668</v>
      </c>
      <c r="N28" s="2">
        <f>L28/(D4-D8)*100</f>
        <v>0.62292921749777519</v>
      </c>
      <c r="O28" s="2">
        <f>E8*N28/100</f>
        <v>4.667357182620601E-2</v>
      </c>
      <c r="R28" s="2"/>
    </row>
    <row r="29" spans="1:18" x14ac:dyDescent="0.25">
      <c r="A29" s="5">
        <v>2</v>
      </c>
      <c r="B29" s="18"/>
      <c r="F29" s="1"/>
      <c r="G29" s="1"/>
      <c r="H29" s="14"/>
      <c r="I29" s="18">
        <v>913</v>
      </c>
      <c r="J29" s="5">
        <v>60</v>
      </c>
      <c r="K29" s="5">
        <v>0</v>
      </c>
      <c r="L29" s="5">
        <f t="shared" si="8"/>
        <v>2.770549633956682E-3</v>
      </c>
      <c r="M29" s="5">
        <f>L29/(L29+L19+L9+L39)*100</f>
        <v>0.76787552115972924</v>
      </c>
      <c r="N29" s="2">
        <f>L29/(D4-D9)*100</f>
        <v>0.45065833550146606</v>
      </c>
      <c r="O29" s="2">
        <f>E9*N29/100</f>
        <v>4.8368866149064799E-2</v>
      </c>
      <c r="R29" s="2"/>
    </row>
    <row r="30" spans="1:18" x14ac:dyDescent="0.25">
      <c r="A30" s="5">
        <v>4</v>
      </c>
      <c r="B30" s="18"/>
      <c r="H30" s="14"/>
      <c r="I30" s="18">
        <v>975</v>
      </c>
      <c r="J30" s="5">
        <v>120</v>
      </c>
      <c r="K30" s="5">
        <v>0</v>
      </c>
      <c r="L30" s="5">
        <f t="shared" si="8"/>
        <v>2.9586921063611883E-3</v>
      </c>
      <c r="M30" s="5">
        <f>L30/(L30+L20+L10+L40)*100</f>
        <v>0.75002863590445856</v>
      </c>
      <c r="N30" s="2">
        <f>L30/(D4-D10)*100</f>
        <v>0.35027391486978643</v>
      </c>
      <c r="O30" s="2">
        <f t="shared" ref="O30:O31" si="11">E10*N30/100</f>
        <v>5.165349889960371E-2</v>
      </c>
      <c r="R30" s="2"/>
    </row>
    <row r="31" spans="1:18" x14ac:dyDescent="0.25">
      <c r="G31" s="1"/>
      <c r="H31" s="14"/>
      <c r="I31" s="18">
        <v>431</v>
      </c>
      <c r="J31" s="5">
        <v>240</v>
      </c>
      <c r="K31" s="5">
        <v>0</v>
      </c>
      <c r="L31" s="5">
        <f t="shared" si="8"/>
        <v>1.3078936388119715E-3</v>
      </c>
      <c r="M31" s="5">
        <f>L31/(L31+L21+L11+L41)*100</f>
        <v>0.26454342274122961</v>
      </c>
      <c r="N31" s="24">
        <f>L31/(D4-D11)*100</f>
        <v>0.10661023378956287</v>
      </c>
      <c r="O31" s="24">
        <f t="shared" si="11"/>
        <v>2.2833495411004306E-2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>
        <v>0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28559</v>
      </c>
      <c r="J36" s="5">
        <v>15</v>
      </c>
      <c r="K36" s="5">
        <v>0</v>
      </c>
      <c r="L36" s="5">
        <f t="shared" si="12"/>
        <v>8.7434655155258584E-2</v>
      </c>
      <c r="M36" s="5">
        <f t="shared" ref="M36:M41" si="14">L36/(L6+L16+L26+L36)*100</f>
        <v>74.445461794231747</v>
      </c>
      <c r="N36" s="2">
        <f>L36/(D4-D6)*100</f>
        <v>63.823855201005451</v>
      </c>
      <c r="O36" s="2">
        <f>E6*N36/100</f>
        <v>1.526453480623861</v>
      </c>
      <c r="Q36" s="2"/>
      <c r="R36" s="2"/>
    </row>
    <row r="37" spans="1:18" x14ac:dyDescent="0.25">
      <c r="F37" s="1"/>
      <c r="G37" s="1"/>
      <c r="H37" s="13"/>
      <c r="I37" s="18">
        <v>41013</v>
      </c>
      <c r="J37" s="5">
        <v>30</v>
      </c>
      <c r="K37" s="5">
        <v>0</v>
      </c>
      <c r="L37" s="5">
        <f t="shared" si="12"/>
        <v>0.12556313287869394</v>
      </c>
      <c r="M37" s="5">
        <f t="shared" si="14"/>
        <v>72.636699792959405</v>
      </c>
      <c r="N37" s="2">
        <f>L37/(D4-D7)*100</f>
        <v>48.733305492578246</v>
      </c>
      <c r="O37" s="2">
        <f t="shared" ref="O37:O41" si="15">E7*N37/100</f>
        <v>2.1921088483779689</v>
      </c>
      <c r="Q37" s="2"/>
      <c r="R37" s="2"/>
    </row>
    <row r="38" spans="1:18" x14ac:dyDescent="0.25">
      <c r="F38" s="1"/>
      <c r="G38" s="1"/>
      <c r="H38" s="13"/>
      <c r="I38" s="18">
        <v>70205</v>
      </c>
      <c r="J38" s="5">
        <v>45</v>
      </c>
      <c r="K38" s="5">
        <v>0</v>
      </c>
      <c r="L38" s="5">
        <f t="shared" si="12"/>
        <v>0.2149357458305588</v>
      </c>
      <c r="M38" s="5">
        <f t="shared" si="14"/>
        <v>81.0409997784447</v>
      </c>
      <c r="N38" s="2">
        <f>L38/(D4-D8)*100</f>
        <v>50.081379631671354</v>
      </c>
      <c r="O38" s="2">
        <f t="shared" si="15"/>
        <v>3.7523956233480926</v>
      </c>
    </row>
    <row r="39" spans="1:18" x14ac:dyDescent="0.25">
      <c r="F39" s="1"/>
      <c r="G39" s="1"/>
      <c r="H39" s="13"/>
      <c r="I39" s="18">
        <v>101002</v>
      </c>
      <c r="J39" s="5">
        <v>60</v>
      </c>
      <c r="K39" s="5">
        <v>0</v>
      </c>
      <c r="L39" s="5">
        <f t="shared" si="12"/>
        <v>0.30922213802974291</v>
      </c>
      <c r="M39" s="5">
        <f t="shared" si="14"/>
        <v>85.702889954949285</v>
      </c>
      <c r="N39" s="2">
        <f>L39/(D4-D9)*100</f>
        <v>50.298154675422559</v>
      </c>
      <c r="O39" s="2">
        <f t="shared" si="15"/>
        <v>5.3984682394331465</v>
      </c>
    </row>
    <row r="40" spans="1:18" x14ac:dyDescent="0.25">
      <c r="F40" s="1"/>
      <c r="G40" s="1"/>
      <c r="H40" s="13"/>
      <c r="I40" s="18">
        <v>111755</v>
      </c>
      <c r="J40" s="5">
        <v>120</v>
      </c>
      <c r="K40" s="5">
        <v>0</v>
      </c>
      <c r="L40" s="5">
        <f t="shared" si="12"/>
        <v>0.3421429282144306</v>
      </c>
      <c r="M40" s="5">
        <f t="shared" si="14"/>
        <v>86.733253920304833</v>
      </c>
      <c r="N40" s="2">
        <f>L40/(D4-D10)*100</f>
        <v>40.505648645567696</v>
      </c>
      <c r="O40" s="2">
        <f t="shared" si="15"/>
        <v>5.9732066503420844</v>
      </c>
    </row>
    <row r="41" spans="1:18" x14ac:dyDescent="0.25">
      <c r="F41" s="1"/>
      <c r="G41" s="1"/>
      <c r="H41" s="13"/>
      <c r="I41" s="18">
        <v>137949</v>
      </c>
      <c r="J41" s="5">
        <v>240</v>
      </c>
      <c r="K41" s="5">
        <v>0</v>
      </c>
      <c r="L41" s="5">
        <f t="shared" si="12"/>
        <v>0.4223370301485615</v>
      </c>
      <c r="M41" s="5">
        <f t="shared" si="14"/>
        <v>85.424747235068267</v>
      </c>
      <c r="N41" s="24">
        <f>L41/(D4-D11)*100</f>
        <v>34.425925920877468</v>
      </c>
      <c r="O41" s="24">
        <f t="shared" si="15"/>
        <v>7.3732529569866241</v>
      </c>
    </row>
    <row r="42" spans="1:18" ht="20.25" x14ac:dyDescent="0.3">
      <c r="A42" s="19" t="s">
        <v>78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60</v>
      </c>
      <c r="C43" s="4" t="s">
        <v>61</v>
      </c>
      <c r="D43" s="4" t="s">
        <v>79</v>
      </c>
      <c r="E43" s="4" t="s">
        <v>83</v>
      </c>
      <c r="F43" s="4" t="s">
        <v>80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0.29599999999999999</v>
      </c>
      <c r="D44" s="16">
        <f>C44</f>
        <v>0.29599999999999999</v>
      </c>
      <c r="E44" s="16">
        <v>1.55</v>
      </c>
      <c r="F44" s="16">
        <f>E44/100*0.4</f>
        <v>6.2000000000000006E-3</v>
      </c>
      <c r="G44" s="17">
        <f>D44/(F44*1)</f>
        <v>47.741935483870961</v>
      </c>
    </row>
    <row r="45" spans="1:18" x14ac:dyDescent="0.25">
      <c r="A45" s="5">
        <v>0.25</v>
      </c>
      <c r="B45" s="18">
        <f t="shared" ref="B45:B48" si="16">L36</f>
        <v>8.7434655155258584E-2</v>
      </c>
      <c r="F45" s="1"/>
    </row>
    <row r="46" spans="1:18" x14ac:dyDescent="0.25">
      <c r="A46" s="5">
        <v>0.5</v>
      </c>
      <c r="B46" s="18">
        <f t="shared" si="16"/>
        <v>0.12556313287869394</v>
      </c>
      <c r="F46" s="1"/>
      <c r="G46" s="1"/>
    </row>
    <row r="47" spans="1:18" x14ac:dyDescent="0.25">
      <c r="A47" s="5">
        <v>0.75</v>
      </c>
      <c r="B47" s="18">
        <f t="shared" si="16"/>
        <v>0.2149357458305588</v>
      </c>
      <c r="F47" s="1"/>
      <c r="G47" s="1"/>
    </row>
    <row r="48" spans="1:18" x14ac:dyDescent="0.25">
      <c r="A48" s="5">
        <v>1</v>
      </c>
      <c r="B48" s="18">
        <f t="shared" si="16"/>
        <v>0.30922213802974291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F51" s="1"/>
      <c r="G51" s="1"/>
    </row>
    <row r="52" spans="1:7" x14ac:dyDescent="0.25">
      <c r="F52" s="1"/>
      <c r="G52" s="1"/>
    </row>
    <row r="56" spans="1:7" x14ac:dyDescent="0.25">
      <c r="D56" s="5"/>
    </row>
    <row r="57" spans="1:7" x14ac:dyDescent="0.25">
      <c r="D57" s="5"/>
    </row>
    <row r="58" spans="1:7" x14ac:dyDescent="0.25">
      <c r="D58" s="5"/>
    </row>
    <row r="59" spans="1:7" x14ac:dyDescent="0.25">
      <c r="D59" s="5"/>
    </row>
    <row r="60" spans="1:7" x14ac:dyDescent="0.25">
      <c r="D60" s="5"/>
    </row>
    <row r="61" spans="1:7" ht="20.25" x14ac:dyDescent="0.3">
      <c r="A61" s="19" t="s">
        <v>95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60</v>
      </c>
      <c r="C62" s="4" t="s">
        <v>61</v>
      </c>
      <c r="D62" s="4" t="s">
        <v>79</v>
      </c>
      <c r="E62" s="4" t="s">
        <v>83</v>
      </c>
      <c r="F62" s="4" t="s">
        <v>80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7.3700000000000002E-2</v>
      </c>
      <c r="D63" s="16">
        <f>C63</f>
        <v>7.3700000000000002E-2</v>
      </c>
      <c r="E63" s="16">
        <v>1.55</v>
      </c>
      <c r="F63" s="16">
        <f>E63/100*0.05</f>
        <v>7.7500000000000008E-4</v>
      </c>
      <c r="G63" s="17">
        <f>D63/(F63*1)</f>
        <v>95.096774193548384</v>
      </c>
    </row>
    <row r="64" spans="1:7" x14ac:dyDescent="0.25">
      <c r="A64" s="5">
        <v>0.25</v>
      </c>
      <c r="B64" s="18">
        <f t="shared" ref="B64:B66" si="17">L16</f>
        <v>2.6423396833914675E-2</v>
      </c>
      <c r="F64" s="1"/>
    </row>
    <row r="65" spans="1:7" x14ac:dyDescent="0.25">
      <c r="A65" s="5">
        <v>0.5</v>
      </c>
      <c r="B65" s="18">
        <f t="shared" si="17"/>
        <v>4.426386599716356E-2</v>
      </c>
      <c r="F65" s="1"/>
      <c r="G65" s="1"/>
    </row>
    <row r="66" spans="1:7" x14ac:dyDescent="0.25">
      <c r="A66" s="5">
        <v>0.75</v>
      </c>
      <c r="B66" s="18">
        <f t="shared" si="17"/>
        <v>4.7609337268580625E-2</v>
      </c>
      <c r="F66" s="1"/>
      <c r="G66" s="1"/>
    </row>
    <row r="67" spans="1:7" x14ac:dyDescent="0.25">
      <c r="A67" s="5">
        <v>1</v>
      </c>
      <c r="B67" s="18"/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tabSelected="1" zoomScale="85" zoomScaleNormal="85" workbookViewId="0">
      <selection activeCell="K40" sqref="K40"/>
    </sheetView>
  </sheetViews>
  <sheetFormatPr defaultRowHeight="15" x14ac:dyDescent="0.25"/>
  <cols>
    <col min="2" max="2" width="14.85546875" customWidth="1"/>
    <col min="3" max="3" width="14" customWidth="1"/>
    <col min="4" max="4" width="19.85546875" customWidth="1"/>
    <col min="5" max="5" width="19.7109375" customWidth="1"/>
    <col min="6" max="6" width="18.42578125" customWidth="1"/>
    <col min="7" max="7" width="19" customWidth="1"/>
    <col min="8" max="8" width="16.28515625" customWidth="1"/>
    <col min="9" max="9" width="20.7109375" customWidth="1"/>
    <col min="10" max="10" width="14" customWidth="1"/>
    <col min="11" max="11" width="12.85546875" customWidth="1"/>
    <col min="12" max="12" width="13" customWidth="1"/>
    <col min="13" max="13" width="12.140625" customWidth="1"/>
    <col min="15" max="15" width="21.140625" bestFit="1" customWidth="1"/>
    <col min="16" max="16" width="24" bestFit="1" customWidth="1"/>
    <col min="17" max="17" width="19.28515625" bestFit="1" customWidth="1"/>
  </cols>
  <sheetData>
    <row r="1" spans="1:23" ht="67.5" x14ac:dyDescent="0.35">
      <c r="A1" s="27" t="s">
        <v>85</v>
      </c>
      <c r="B1" s="33" t="s">
        <v>97</v>
      </c>
      <c r="C1" s="33" t="s">
        <v>96</v>
      </c>
      <c r="D1" s="31" t="s">
        <v>94</v>
      </c>
      <c r="E1" s="27" t="s">
        <v>86</v>
      </c>
      <c r="F1" s="27" t="s">
        <v>87</v>
      </c>
      <c r="G1" s="30" t="s">
        <v>88</v>
      </c>
      <c r="H1" s="30" t="s">
        <v>89</v>
      </c>
      <c r="I1" s="27" t="s">
        <v>90</v>
      </c>
      <c r="J1" s="27" t="s">
        <v>91</v>
      </c>
      <c r="K1" s="28" t="s">
        <v>92</v>
      </c>
      <c r="L1" s="28" t="s">
        <v>93</v>
      </c>
      <c r="M1" s="33" t="s">
        <v>98</v>
      </c>
      <c r="O1" t="s">
        <v>99</v>
      </c>
      <c r="P1" t="s">
        <v>100</v>
      </c>
      <c r="Q1" t="s">
        <v>101</v>
      </c>
      <c r="R1" t="s">
        <v>0</v>
      </c>
      <c r="U1" t="s">
        <v>103</v>
      </c>
      <c r="V1" t="s">
        <v>102</v>
      </c>
      <c r="W1" t="s">
        <v>104</v>
      </c>
    </row>
    <row r="2" spans="1:23" x14ac:dyDescent="0.25">
      <c r="A2">
        <v>0.05</v>
      </c>
      <c r="B2" s="34">
        <v>199.9</v>
      </c>
      <c r="C2" s="34">
        <v>52.4</v>
      </c>
      <c r="D2" s="32">
        <v>7.9</v>
      </c>
      <c r="E2">
        <v>21.9</v>
      </c>
      <c r="F2">
        <v>1.7</v>
      </c>
      <c r="G2" s="26">
        <v>14.4</v>
      </c>
      <c r="H2" s="26">
        <v>1.1000000000000001</v>
      </c>
      <c r="I2">
        <v>1.1000000000000001</v>
      </c>
      <c r="J2">
        <v>0.1</v>
      </c>
      <c r="K2" s="29">
        <v>51.7</v>
      </c>
      <c r="L2" s="29">
        <v>37.299999999999997</v>
      </c>
      <c r="M2" s="35">
        <v>7.1400000000000005E-2</v>
      </c>
      <c r="O2" s="16">
        <v>0.1549817835</v>
      </c>
      <c r="P2" s="16">
        <v>4.0599999999999997E-2</v>
      </c>
      <c r="Q2" s="16">
        <v>7.1400000000000005E-2</v>
      </c>
      <c r="R2" t="s">
        <v>15</v>
      </c>
      <c r="U2">
        <v>57</v>
      </c>
      <c r="V2">
        <v>36.700000000000003</v>
      </c>
      <c r="W2">
        <v>5.8</v>
      </c>
    </row>
    <row r="3" spans="1:23" x14ac:dyDescent="0.25">
      <c r="A3">
        <v>0.1</v>
      </c>
      <c r="B3" s="34">
        <v>129.9</v>
      </c>
      <c r="C3" s="34">
        <v>41.5</v>
      </c>
      <c r="D3" s="32">
        <v>10.4</v>
      </c>
      <c r="E3">
        <v>18.899999999999999</v>
      </c>
      <c r="F3">
        <v>1.9</v>
      </c>
      <c r="G3" s="26">
        <v>19.899999999999999</v>
      </c>
      <c r="H3" s="26">
        <v>2.1</v>
      </c>
      <c r="I3">
        <v>0.8</v>
      </c>
      <c r="J3">
        <v>0.1</v>
      </c>
      <c r="K3" s="29">
        <v>55.9</v>
      </c>
      <c r="L3" s="29">
        <v>39.700000000000003</v>
      </c>
      <c r="M3" s="35">
        <v>6.0699999999999997E-2</v>
      </c>
      <c r="O3" s="16">
        <v>0.20148131850000001</v>
      </c>
      <c r="P3" s="16">
        <v>6.4299999999999996E-2</v>
      </c>
      <c r="Q3" s="16">
        <v>6.0699999999999997E-2</v>
      </c>
      <c r="R3" t="s">
        <v>9</v>
      </c>
      <c r="U3">
        <v>48.8</v>
      </c>
      <c r="V3">
        <v>45</v>
      </c>
      <c r="W3">
        <v>6.1</v>
      </c>
    </row>
    <row r="4" spans="1:23" x14ac:dyDescent="0.25">
      <c r="A4">
        <v>0.2</v>
      </c>
      <c r="B4" s="34">
        <v>91.7</v>
      </c>
      <c r="C4" s="34">
        <v>44.5</v>
      </c>
      <c r="D4" s="32">
        <v>16.2</v>
      </c>
      <c r="E4">
        <v>12.2</v>
      </c>
      <c r="F4">
        <v>1.9</v>
      </c>
      <c r="G4" s="26">
        <v>28.6</v>
      </c>
      <c r="H4" s="26">
        <v>4.5999999999999996</v>
      </c>
      <c r="I4">
        <v>0.5</v>
      </c>
      <c r="J4">
        <v>0.1</v>
      </c>
      <c r="K4" s="29">
        <v>61.1</v>
      </c>
      <c r="L4" s="29">
        <v>41.2</v>
      </c>
      <c r="M4" s="35">
        <v>8.3900000000000002E-2</v>
      </c>
      <c r="O4" s="16">
        <v>0.28413604749999999</v>
      </c>
      <c r="P4" s="16">
        <v>0.13789999999999999</v>
      </c>
      <c r="Q4" s="16">
        <v>8.3900000000000002E-2</v>
      </c>
      <c r="R4" t="s">
        <v>21</v>
      </c>
      <c r="U4">
        <v>37.1</v>
      </c>
      <c r="V4">
        <v>60.7</v>
      </c>
      <c r="W4">
        <v>2.2000000000000002</v>
      </c>
    </row>
    <row r="5" spans="1:23" x14ac:dyDescent="0.25">
      <c r="A5">
        <v>0.3</v>
      </c>
      <c r="B5" s="34">
        <v>100.4</v>
      </c>
      <c r="C5" s="34">
        <v>44.2</v>
      </c>
      <c r="D5" s="32">
        <v>19</v>
      </c>
      <c r="E5">
        <v>7.5</v>
      </c>
      <c r="F5">
        <v>1.4</v>
      </c>
      <c r="G5" s="26">
        <v>31.4</v>
      </c>
      <c r="H5" s="26">
        <v>5.9</v>
      </c>
      <c r="I5">
        <v>0.5</v>
      </c>
      <c r="J5">
        <v>0.1</v>
      </c>
      <c r="K5" s="29">
        <v>57.6</v>
      </c>
      <c r="L5" s="29">
        <v>39.4</v>
      </c>
      <c r="M5" s="35">
        <v>7.7399999999999997E-2</v>
      </c>
      <c r="O5" s="16">
        <v>0.46666200000000008</v>
      </c>
      <c r="P5" s="16">
        <v>0.2056</v>
      </c>
      <c r="Q5" s="16">
        <v>7.7399999999999997E-2</v>
      </c>
      <c r="U5">
        <v>25.8</v>
      </c>
      <c r="V5">
        <v>70.599999999999994</v>
      </c>
      <c r="W5">
        <v>3.5</v>
      </c>
    </row>
    <row r="6" spans="1:23" x14ac:dyDescent="0.25">
      <c r="A6">
        <v>0.4</v>
      </c>
      <c r="B6" s="34">
        <v>92.5</v>
      </c>
      <c r="C6" s="34">
        <v>47.7</v>
      </c>
      <c r="D6" s="32">
        <v>21.4</v>
      </c>
      <c r="E6">
        <v>5.8</v>
      </c>
      <c r="F6">
        <v>1.2</v>
      </c>
      <c r="G6" s="26">
        <v>34.4</v>
      </c>
      <c r="H6" s="26">
        <v>7.3</v>
      </c>
      <c r="I6">
        <v>0.1</v>
      </c>
      <c r="J6">
        <v>0.02</v>
      </c>
      <c r="K6" s="29">
        <v>58.7</v>
      </c>
      <c r="L6" s="29">
        <v>40.299999999999997</v>
      </c>
      <c r="M6" s="35">
        <v>7.3700000000000002E-2</v>
      </c>
      <c r="O6" s="16">
        <v>0.57354981999999999</v>
      </c>
      <c r="P6" s="16">
        <v>0.29599999999999999</v>
      </c>
      <c r="Q6" s="16">
        <v>7.3700000000000002E-2</v>
      </c>
      <c r="U6">
        <v>22.5</v>
      </c>
      <c r="V6">
        <v>74.400000000000006</v>
      </c>
      <c r="W6">
        <v>3</v>
      </c>
    </row>
    <row r="7" spans="1:23" x14ac:dyDescent="0.25">
      <c r="K7" s="26"/>
      <c r="L7" s="2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0.05g of catal</vt:lpstr>
      <vt:lpstr>0.1g  of catal</vt:lpstr>
      <vt:lpstr>0.2g  of catal</vt:lpstr>
      <vt:lpstr>0.3g  of catal</vt:lpstr>
      <vt:lpstr>0.4g  of catal</vt:lpstr>
      <vt:lpstr>Summarization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2016-01-19T16:57:08Z</dcterms:modified>
</cp:coreProperties>
</file>