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drawings/drawing7.xml" ContentType="application/vnd.openxmlformats-officedocument.drawingml.chartshapes+xml"/>
  <Override PartName="/xl/charts/chart17.xml" ContentType="application/vnd.openxmlformats-officedocument.drawingml.chart+xml"/>
  <Override PartName="/xl/drawings/drawing8.xml" ContentType="application/vnd.openxmlformats-officedocument.drawingml.chartshapes+xml"/>
  <Override PartName="/xl/charts/chart18.xml" ContentType="application/vnd.openxmlformats-officedocument.drawingml.chart+xml"/>
  <Override PartName="/xl/drawings/drawing9.xml" ContentType="application/vnd.openxmlformats-officedocument.drawingml.chartshape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style9.xml" ContentType="application/vnd.ms-office.chartstyle+xml"/>
  <Override PartName="/xl/charts/colors9.xml" ContentType="application/vnd.ms-office.chartcolorstyle+xml"/>
  <Override PartName="/xl/charts/colors10.xml" ContentType="application/vnd.ms-office.chartcolorstyle+xml"/>
  <Override PartName="/xl/charts/style10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5"/>
  </bookViews>
  <sheets>
    <sheet name="5bar" sheetId="13" r:id="rId1"/>
    <sheet name="10bar" sheetId="20" r:id="rId2"/>
    <sheet name="20bar" sheetId="17" r:id="rId3"/>
    <sheet name="40bar" sheetId="18" r:id="rId4"/>
    <sheet name="60bar" sheetId="19" r:id="rId5"/>
    <sheet name="Summarization" sheetId="22" r:id="rId6"/>
  </sheets>
  <calcPr calcId="145621"/>
</workbook>
</file>

<file path=xl/calcChain.xml><?xml version="1.0" encoding="utf-8"?>
<calcChain xmlns="http://schemas.openxmlformats.org/spreadsheetml/2006/main">
  <c r="Q3" i="22" l="1"/>
  <c r="Q4" i="22"/>
  <c r="Q5" i="22"/>
  <c r="Q6" i="22"/>
  <c r="Q2" i="22"/>
  <c r="R3" i="22"/>
  <c r="R4" i="22"/>
  <c r="R5" i="22"/>
  <c r="R6" i="22"/>
  <c r="R2" i="22"/>
  <c r="B68" i="19" l="1"/>
  <c r="B67" i="19"/>
  <c r="B66" i="19"/>
  <c r="B64" i="19"/>
  <c r="B68" i="18"/>
  <c r="B67" i="18"/>
  <c r="B66" i="18"/>
  <c r="B65" i="18"/>
  <c r="B64" i="18"/>
  <c r="B63" i="18"/>
  <c r="B67" i="17"/>
  <c r="B66" i="17"/>
  <c r="B65" i="17"/>
  <c r="B64" i="17"/>
  <c r="B63" i="17"/>
  <c r="B69" i="20"/>
  <c r="B67" i="20"/>
  <c r="B66" i="20"/>
  <c r="B65" i="20"/>
  <c r="B67" i="13"/>
  <c r="B66" i="13"/>
  <c r="B65" i="13"/>
  <c r="B64" i="13"/>
  <c r="F64" i="19"/>
  <c r="D64" i="19"/>
  <c r="F63" i="18"/>
  <c r="D63" i="18"/>
  <c r="G63" i="18" s="1"/>
  <c r="F63" i="17"/>
  <c r="D63" i="17"/>
  <c r="G63" i="17" s="1"/>
  <c r="F65" i="20"/>
  <c r="D65" i="20"/>
  <c r="G65" i="20" s="1"/>
  <c r="F64" i="13"/>
  <c r="D64" i="13"/>
  <c r="G64" i="13" s="1"/>
  <c r="G64" i="19" l="1"/>
  <c r="B45" i="18"/>
  <c r="B48" i="20" l="1"/>
  <c r="D44" i="19" l="1"/>
  <c r="D44" i="18"/>
  <c r="D44" i="17"/>
  <c r="D44" i="20"/>
  <c r="D44" i="13"/>
  <c r="D24" i="13"/>
  <c r="F24" i="13"/>
  <c r="F44" i="13" l="1"/>
  <c r="F44" i="20"/>
  <c r="F44" i="17"/>
  <c r="G44" i="17" l="1"/>
  <c r="G44" i="20"/>
  <c r="G44" i="13"/>
  <c r="F44" i="18"/>
  <c r="F44" i="19"/>
  <c r="F24" i="17"/>
  <c r="F24" i="19"/>
  <c r="F24" i="18"/>
  <c r="F24" i="20"/>
  <c r="L41" i="17"/>
  <c r="L40" i="17"/>
  <c r="L39" i="17"/>
  <c r="B48" i="17" s="1"/>
  <c r="L38" i="17"/>
  <c r="B47" i="17" s="1"/>
  <c r="L37" i="17"/>
  <c r="B46" i="17" s="1"/>
  <c r="L36" i="17"/>
  <c r="B45" i="17" s="1"/>
  <c r="L35" i="17"/>
  <c r="B44" i="17" s="1"/>
  <c r="L34" i="17"/>
  <c r="L31" i="17"/>
  <c r="L30" i="17"/>
  <c r="L29" i="17"/>
  <c r="L28" i="17"/>
  <c r="L27" i="17"/>
  <c r="L26" i="17"/>
  <c r="L25" i="17"/>
  <c r="L24" i="17"/>
  <c r="L21" i="17"/>
  <c r="L20" i="17"/>
  <c r="L19" i="17"/>
  <c r="L18" i="17"/>
  <c r="L17" i="17"/>
  <c r="L16" i="17"/>
  <c r="L15" i="17"/>
  <c r="L14" i="17"/>
  <c r="L11" i="17"/>
  <c r="L10" i="17"/>
  <c r="L9" i="17"/>
  <c r="L8" i="17"/>
  <c r="L7" i="17"/>
  <c r="L6" i="17"/>
  <c r="L5" i="17"/>
  <c r="L4" i="17"/>
  <c r="D11" i="17"/>
  <c r="D10" i="17"/>
  <c r="D9" i="17"/>
  <c r="D8" i="17"/>
  <c r="D7" i="17"/>
  <c r="D6" i="17"/>
  <c r="D5" i="17"/>
  <c r="D4" i="17"/>
  <c r="L4" i="18"/>
  <c r="L9" i="20"/>
  <c r="L4" i="20"/>
  <c r="D5" i="20"/>
  <c r="L41" i="13"/>
  <c r="L40" i="13"/>
  <c r="L39" i="13"/>
  <c r="B48" i="13" s="1"/>
  <c r="L38" i="13"/>
  <c r="B47" i="13" s="1"/>
  <c r="L37" i="13"/>
  <c r="B46" i="13" s="1"/>
  <c r="L36" i="13"/>
  <c r="B45" i="13" s="1"/>
  <c r="L35" i="13"/>
  <c r="B44" i="13" s="1"/>
  <c r="L34" i="13"/>
  <c r="L31" i="13"/>
  <c r="L30" i="13"/>
  <c r="L29" i="13"/>
  <c r="L28" i="13"/>
  <c r="L27" i="13"/>
  <c r="L26" i="13"/>
  <c r="L25" i="13"/>
  <c r="L24" i="13"/>
  <c r="L21" i="13"/>
  <c r="L20" i="13"/>
  <c r="L19" i="13"/>
  <c r="L18" i="13"/>
  <c r="L17" i="13"/>
  <c r="L16" i="13"/>
  <c r="L15" i="13"/>
  <c r="L14" i="13"/>
  <c r="L11" i="13"/>
  <c r="L10" i="13"/>
  <c r="L9" i="13"/>
  <c r="L8" i="13"/>
  <c r="L7" i="13"/>
  <c r="L6" i="13"/>
  <c r="L5" i="13"/>
  <c r="L4" i="13"/>
  <c r="D11" i="13"/>
  <c r="D10" i="13"/>
  <c r="D9" i="13"/>
  <c r="D8" i="13"/>
  <c r="D7" i="13"/>
  <c r="D6" i="13"/>
  <c r="D5" i="13"/>
  <c r="D4" i="13"/>
  <c r="L41" i="18"/>
  <c r="L40" i="18"/>
  <c r="L39" i="18"/>
  <c r="B48" i="18" s="1"/>
  <c r="L38" i="18"/>
  <c r="B47" i="18" s="1"/>
  <c r="L37" i="18"/>
  <c r="L36" i="18"/>
  <c r="L35" i="18"/>
  <c r="B44" i="18" s="1"/>
  <c r="L34" i="18"/>
  <c r="L31" i="18"/>
  <c r="L30" i="18"/>
  <c r="L29" i="18"/>
  <c r="L28" i="18"/>
  <c r="L27" i="18"/>
  <c r="L26" i="18"/>
  <c r="L25" i="18"/>
  <c r="L24" i="18"/>
  <c r="L21" i="18"/>
  <c r="L20" i="18"/>
  <c r="L19" i="18"/>
  <c r="L18" i="18"/>
  <c r="L17" i="18"/>
  <c r="L16" i="18"/>
  <c r="L15" i="18"/>
  <c r="L14" i="18"/>
  <c r="L11" i="18"/>
  <c r="L10" i="18"/>
  <c r="L9" i="18"/>
  <c r="L8" i="18"/>
  <c r="L7" i="18"/>
  <c r="L6" i="18"/>
  <c r="L5" i="18"/>
  <c r="D11" i="18"/>
  <c r="D10" i="18"/>
  <c r="D9" i="18"/>
  <c r="D8" i="18"/>
  <c r="D7" i="18"/>
  <c r="D6" i="18"/>
  <c r="D5" i="18"/>
  <c r="D4" i="18"/>
  <c r="L41" i="19"/>
  <c r="L40" i="19"/>
  <c r="L39" i="19"/>
  <c r="B48" i="19" s="1"/>
  <c r="L38" i="19"/>
  <c r="B47" i="19" s="1"/>
  <c r="L37" i="19"/>
  <c r="B46" i="19" s="1"/>
  <c r="L36" i="19"/>
  <c r="B45" i="19" s="1"/>
  <c r="L35" i="19"/>
  <c r="B44" i="19" s="1"/>
  <c r="L34" i="19"/>
  <c r="L31" i="19"/>
  <c r="L30" i="19"/>
  <c r="L29" i="19"/>
  <c r="L28" i="19"/>
  <c r="L27" i="19"/>
  <c r="L26" i="19"/>
  <c r="L25" i="19"/>
  <c r="L24" i="19"/>
  <c r="L21" i="19"/>
  <c r="L20" i="19"/>
  <c r="L19" i="19"/>
  <c r="L18" i="19"/>
  <c r="L17" i="19"/>
  <c r="L16" i="19"/>
  <c r="L15" i="19"/>
  <c r="L14" i="19"/>
  <c r="L11" i="19"/>
  <c r="L10" i="19"/>
  <c r="L9" i="19"/>
  <c r="L8" i="19"/>
  <c r="L7" i="19"/>
  <c r="L6" i="19"/>
  <c r="L5" i="19"/>
  <c r="L4" i="19"/>
  <c r="D11" i="19"/>
  <c r="D10" i="19"/>
  <c r="D9" i="19"/>
  <c r="D8" i="19"/>
  <c r="D7" i="19"/>
  <c r="D6" i="19"/>
  <c r="D5" i="19"/>
  <c r="D4" i="19"/>
  <c r="E4" i="19" s="1"/>
  <c r="L41" i="20"/>
  <c r="L40" i="20"/>
  <c r="L39" i="20"/>
  <c r="L38" i="20"/>
  <c r="B47" i="20" s="1"/>
  <c r="L37" i="20"/>
  <c r="B46" i="20" s="1"/>
  <c r="L36" i="20"/>
  <c r="B45" i="20" s="1"/>
  <c r="L35" i="20"/>
  <c r="B44" i="20" s="1"/>
  <c r="L34" i="20"/>
  <c r="L31" i="20"/>
  <c r="L30" i="20"/>
  <c r="L29" i="20"/>
  <c r="L28" i="20"/>
  <c r="L27" i="20"/>
  <c r="L26" i="20"/>
  <c r="L25" i="20"/>
  <c r="L24" i="20"/>
  <c r="L21" i="20"/>
  <c r="L20" i="20"/>
  <c r="L19" i="20"/>
  <c r="L18" i="20"/>
  <c r="L17" i="20"/>
  <c r="L16" i="20"/>
  <c r="L15" i="20"/>
  <c r="L14" i="20"/>
  <c r="L11" i="20"/>
  <c r="L10" i="20"/>
  <c r="L8" i="20"/>
  <c r="L7" i="20"/>
  <c r="L6" i="20"/>
  <c r="L5" i="20"/>
  <c r="D11" i="20"/>
  <c r="D10" i="20"/>
  <c r="D9" i="20"/>
  <c r="D8" i="20"/>
  <c r="D7" i="20"/>
  <c r="D6" i="20"/>
  <c r="D4" i="20"/>
  <c r="E5" i="20" s="1"/>
  <c r="D24" i="20"/>
  <c r="M15" i="19"/>
  <c r="D24" i="19"/>
  <c r="D24" i="18"/>
  <c r="E4" i="18"/>
  <c r="G44" i="19" l="1"/>
  <c r="G44" i="18"/>
  <c r="G24" i="18"/>
  <c r="M14" i="19"/>
  <c r="M14" i="13"/>
  <c r="M4" i="18"/>
  <c r="M24" i="18"/>
  <c r="M34" i="18"/>
  <c r="M14" i="18"/>
  <c r="M34" i="19"/>
  <c r="M24" i="19"/>
  <c r="M4" i="19"/>
  <c r="M24" i="20"/>
  <c r="M14" i="20"/>
  <c r="M4" i="20"/>
  <c r="M34" i="20"/>
  <c r="M35" i="19"/>
  <c r="G24" i="19"/>
  <c r="M9" i="19"/>
  <c r="M30" i="20"/>
  <c r="M25" i="19"/>
  <c r="E8" i="19"/>
  <c r="F8" i="19" s="1"/>
  <c r="M39" i="20"/>
  <c r="M9" i="20"/>
  <c r="N7" i="19"/>
  <c r="E6" i="19"/>
  <c r="F6" i="19" s="1"/>
  <c r="M21" i="20"/>
  <c r="M29" i="19"/>
  <c r="G24" i="20"/>
  <c r="M16" i="20"/>
  <c r="M11" i="20"/>
  <c r="M41" i="20"/>
  <c r="M40" i="20"/>
  <c r="M10" i="20"/>
  <c r="N10" i="20"/>
  <c r="M29" i="20"/>
  <c r="M19" i="20"/>
  <c r="M38" i="20"/>
  <c r="M7" i="20"/>
  <c r="M6" i="20"/>
  <c r="M27" i="20"/>
  <c r="M17" i="20"/>
  <c r="M37" i="20"/>
  <c r="M36" i="20"/>
  <c r="M15" i="20"/>
  <c r="M18" i="20"/>
  <c r="M8" i="20"/>
  <c r="M28" i="20"/>
  <c r="M31" i="20"/>
  <c r="M20" i="20"/>
  <c r="M26" i="20"/>
  <c r="M5" i="20"/>
  <c r="M25" i="20"/>
  <c r="M35" i="20"/>
  <c r="E4" i="20"/>
  <c r="F4" i="20" s="1"/>
  <c r="N6" i="20"/>
  <c r="G7" i="20"/>
  <c r="E8" i="20"/>
  <c r="G11" i="20"/>
  <c r="N5" i="20"/>
  <c r="G6" i="20"/>
  <c r="E7" i="20"/>
  <c r="F7" i="20" s="1"/>
  <c r="N9" i="20"/>
  <c r="G10" i="20"/>
  <c r="E11" i="20"/>
  <c r="F11" i="20" s="1"/>
  <c r="N14" i="20"/>
  <c r="N16" i="20"/>
  <c r="N18" i="20"/>
  <c r="N20" i="20"/>
  <c r="N25" i="20"/>
  <c r="N27" i="20"/>
  <c r="N29" i="20"/>
  <c r="N31" i="20"/>
  <c r="N35" i="20"/>
  <c r="N37" i="20"/>
  <c r="N39" i="20"/>
  <c r="N41" i="20"/>
  <c r="G5" i="20"/>
  <c r="E6" i="20"/>
  <c r="N8" i="20"/>
  <c r="G9" i="20"/>
  <c r="E10" i="20"/>
  <c r="G4" i="20"/>
  <c r="F5" i="20"/>
  <c r="N7" i="20"/>
  <c r="G8" i="20"/>
  <c r="E9" i="20"/>
  <c r="F9" i="20" s="1"/>
  <c r="N11" i="20"/>
  <c r="N15" i="20"/>
  <c r="N17" i="20"/>
  <c r="N19" i="20"/>
  <c r="N21" i="20"/>
  <c r="N24" i="20"/>
  <c r="N26" i="20"/>
  <c r="N28" i="20"/>
  <c r="N30" i="20"/>
  <c r="N34" i="20"/>
  <c r="N36" i="20"/>
  <c r="N38" i="20"/>
  <c r="N40" i="20"/>
  <c r="M41" i="19"/>
  <c r="M31" i="19"/>
  <c r="M30" i="19"/>
  <c r="M20" i="19"/>
  <c r="E10" i="19"/>
  <c r="F10" i="19" s="1"/>
  <c r="M28" i="19"/>
  <c r="M27" i="19"/>
  <c r="M26" i="19"/>
  <c r="N9" i="19"/>
  <c r="N5" i="19"/>
  <c r="M11" i="19"/>
  <c r="M21" i="19"/>
  <c r="M10" i="19"/>
  <c r="M40" i="19"/>
  <c r="M19" i="19"/>
  <c r="M39" i="19"/>
  <c r="M8" i="19"/>
  <c r="M38" i="19"/>
  <c r="M18" i="19"/>
  <c r="M7" i="19"/>
  <c r="M37" i="19"/>
  <c r="M17" i="19"/>
  <c r="M36" i="19"/>
  <c r="M6" i="19"/>
  <c r="M16" i="19"/>
  <c r="M5" i="19"/>
  <c r="N41" i="19"/>
  <c r="E5" i="19"/>
  <c r="N6" i="19"/>
  <c r="E9" i="19"/>
  <c r="F9" i="19" s="1"/>
  <c r="N10" i="19"/>
  <c r="N4" i="19"/>
  <c r="O4" i="19" s="1"/>
  <c r="E7" i="19"/>
  <c r="O7" i="19" s="1"/>
  <c r="N8" i="19"/>
  <c r="E11" i="19"/>
  <c r="M21" i="18"/>
  <c r="M10" i="18"/>
  <c r="M9" i="18"/>
  <c r="M8" i="18"/>
  <c r="M17" i="18"/>
  <c r="M5" i="18"/>
  <c r="M6" i="18"/>
  <c r="M7" i="18"/>
  <c r="N4" i="20"/>
  <c r="F4" i="19"/>
  <c r="N11" i="19"/>
  <c r="N14" i="19"/>
  <c r="O14" i="19" s="1"/>
  <c r="N15" i="19"/>
  <c r="N16" i="19"/>
  <c r="N17" i="19"/>
  <c r="N18" i="19"/>
  <c r="N19" i="19"/>
  <c r="N20" i="19"/>
  <c r="N21" i="19"/>
  <c r="N24" i="19"/>
  <c r="O24" i="19" s="1"/>
  <c r="N25" i="19"/>
  <c r="N26" i="19"/>
  <c r="N27" i="19"/>
  <c r="N28" i="19"/>
  <c r="N29" i="19"/>
  <c r="N30" i="19"/>
  <c r="N31" i="19"/>
  <c r="N34" i="19"/>
  <c r="O34" i="19" s="1"/>
  <c r="N35" i="19"/>
  <c r="N36" i="19"/>
  <c r="N37" i="19"/>
  <c r="N38" i="19"/>
  <c r="N39" i="19"/>
  <c r="N40" i="19"/>
  <c r="G4" i="19"/>
  <c r="G5" i="19"/>
  <c r="G6" i="19"/>
  <c r="G7" i="19"/>
  <c r="G8" i="19"/>
  <c r="G9" i="19"/>
  <c r="G10" i="19"/>
  <c r="G11" i="19"/>
  <c r="M15" i="18"/>
  <c r="M35" i="18"/>
  <c r="M25" i="18"/>
  <c r="E8" i="18"/>
  <c r="F8" i="18" s="1"/>
  <c r="E7" i="18"/>
  <c r="F7" i="18" s="1"/>
  <c r="E10" i="18"/>
  <c r="F10" i="18" s="1"/>
  <c r="E6" i="18"/>
  <c r="F6" i="18" s="1"/>
  <c r="E11" i="18"/>
  <c r="F11" i="18" s="1"/>
  <c r="E5" i="18"/>
  <c r="M11" i="18"/>
  <c r="M31" i="18"/>
  <c r="N40" i="18"/>
  <c r="M29" i="18"/>
  <c r="M19" i="18"/>
  <c r="M39" i="18"/>
  <c r="M41" i="18"/>
  <c r="M20" i="18"/>
  <c r="M40" i="18"/>
  <c r="M30" i="18"/>
  <c r="M18" i="18"/>
  <c r="M28" i="18"/>
  <c r="M38" i="18"/>
  <c r="M27" i="18"/>
  <c r="M37" i="18"/>
  <c r="M26" i="18"/>
  <c r="M16" i="18"/>
  <c r="M36" i="18"/>
  <c r="F4" i="18"/>
  <c r="N4" i="18"/>
  <c r="O4" i="18" s="1"/>
  <c r="G6" i="18"/>
  <c r="E9" i="18"/>
  <c r="F9" i="18" s="1"/>
  <c r="G5" i="18"/>
  <c r="G4" i="18"/>
  <c r="N6" i="18"/>
  <c r="N5" i="18"/>
  <c r="G7" i="18"/>
  <c r="G8" i="18"/>
  <c r="G9" i="18"/>
  <c r="G10" i="18"/>
  <c r="G11" i="18"/>
  <c r="N7" i="18"/>
  <c r="N8" i="18"/>
  <c r="N9" i="18"/>
  <c r="N10" i="18"/>
  <c r="N11" i="18"/>
  <c r="N14" i="18"/>
  <c r="N15" i="18"/>
  <c r="N16" i="18"/>
  <c r="N17" i="18"/>
  <c r="N18" i="18"/>
  <c r="N19" i="18"/>
  <c r="N20" i="18"/>
  <c r="N21" i="18"/>
  <c r="N24" i="18"/>
  <c r="O24" i="18" s="1"/>
  <c r="N25" i="18"/>
  <c r="N26" i="18"/>
  <c r="N27" i="18"/>
  <c r="N28" i="18"/>
  <c r="N29" i="18"/>
  <c r="N30" i="18"/>
  <c r="N31" i="18"/>
  <c r="N34" i="18"/>
  <c r="O34" i="18" s="1"/>
  <c r="N35" i="18"/>
  <c r="N36" i="18"/>
  <c r="N37" i="18"/>
  <c r="N38" i="18"/>
  <c r="N39" i="18"/>
  <c r="N41" i="18"/>
  <c r="M4" i="17"/>
  <c r="M5" i="13"/>
  <c r="M24" i="13"/>
  <c r="G24" i="13"/>
  <c r="M4" i="13"/>
  <c r="M34" i="13"/>
  <c r="O8" i="19" l="1"/>
  <c r="O24" i="20"/>
  <c r="M42" i="13"/>
  <c r="M42" i="18"/>
  <c r="M42" i="19"/>
  <c r="M42" i="20"/>
  <c r="O38" i="19"/>
  <c r="O28" i="19"/>
  <c r="O18" i="19"/>
  <c r="O40" i="19"/>
  <c r="O30" i="19"/>
  <c r="O20" i="19"/>
  <c r="O41" i="20"/>
  <c r="O41" i="19"/>
  <c r="O10" i="19"/>
  <c r="O16" i="20"/>
  <c r="O6" i="19"/>
  <c r="O36" i="19"/>
  <c r="O26" i="19"/>
  <c r="O16" i="19"/>
  <c r="O37" i="19"/>
  <c r="O9" i="19"/>
  <c r="O39" i="19"/>
  <c r="O29" i="19"/>
  <c r="O19" i="19"/>
  <c r="O39" i="20"/>
  <c r="O4" i="20"/>
  <c r="O34" i="20"/>
  <c r="F6" i="20"/>
  <c r="O10" i="20"/>
  <c r="O14" i="20"/>
  <c r="O36" i="20"/>
  <c r="O26" i="20"/>
  <c r="O25" i="20"/>
  <c r="O35" i="20"/>
  <c r="O38" i="20"/>
  <c r="O40" i="20"/>
  <c r="O28" i="20"/>
  <c r="F8" i="20"/>
  <c r="O37" i="20"/>
  <c r="O27" i="20"/>
  <c r="O30" i="20"/>
  <c r="F10" i="20"/>
  <c r="O18" i="20"/>
  <c r="O7" i="20"/>
  <c r="O20" i="20"/>
  <c r="O29" i="20"/>
  <c r="O21" i="20"/>
  <c r="O17" i="20"/>
  <c r="O19" i="20"/>
  <c r="O9" i="20"/>
  <c r="O6" i="20"/>
  <c r="O31" i="20"/>
  <c r="O11" i="20"/>
  <c r="O15" i="20"/>
  <c r="O8" i="20"/>
  <c r="O5" i="20"/>
  <c r="O5" i="19"/>
  <c r="F5" i="19"/>
  <c r="O11" i="19"/>
  <c r="O31" i="19"/>
  <c r="O21" i="19"/>
  <c r="F11" i="19"/>
  <c r="O17" i="19"/>
  <c r="F7" i="19"/>
  <c r="O15" i="19"/>
  <c r="O35" i="19"/>
  <c r="O25" i="19"/>
  <c r="O27" i="19"/>
  <c r="O7" i="18"/>
  <c r="O20" i="18"/>
  <c r="O10" i="18"/>
  <c r="O40" i="18"/>
  <c r="O19" i="18"/>
  <c r="O41" i="18"/>
  <c r="O30" i="18"/>
  <c r="M31" i="13"/>
  <c r="M19" i="13"/>
  <c r="M21" i="13"/>
  <c r="M30" i="13"/>
  <c r="M20" i="13"/>
  <c r="M9" i="13"/>
  <c r="M39" i="13"/>
  <c r="M29" i="13"/>
  <c r="M28" i="13"/>
  <c r="M18" i="13"/>
  <c r="M27" i="13"/>
  <c r="M17" i="13"/>
  <c r="M26" i="13"/>
  <c r="M16" i="13"/>
  <c r="M25" i="13"/>
  <c r="M15" i="13"/>
  <c r="M35" i="13"/>
  <c r="O21" i="18"/>
  <c r="O36" i="18"/>
  <c r="O26" i="18"/>
  <c r="O15" i="18"/>
  <c r="O5" i="18"/>
  <c r="F5" i="18"/>
  <c r="O8" i="18"/>
  <c r="O38" i="18"/>
  <c r="O28" i="18"/>
  <c r="E4" i="13"/>
  <c r="E6" i="13"/>
  <c r="E5" i="13"/>
  <c r="F5" i="13" s="1"/>
  <c r="O9" i="18"/>
  <c r="O6" i="18"/>
  <c r="O39" i="18"/>
  <c r="O29" i="18"/>
  <c r="O16" i="18"/>
  <c r="O31" i="18"/>
  <c r="O37" i="18"/>
  <c r="O27" i="18"/>
  <c r="O17" i="18"/>
  <c r="O11" i="18"/>
  <c r="O35" i="18"/>
  <c r="O25" i="18"/>
  <c r="O18" i="18"/>
  <c r="O14" i="18"/>
  <c r="M11" i="13"/>
  <c r="M41" i="13"/>
  <c r="M10" i="13"/>
  <c r="M40" i="13"/>
  <c r="M8" i="13"/>
  <c r="M38" i="13"/>
  <c r="M7" i="13"/>
  <c r="M37" i="13"/>
  <c r="M6" i="13"/>
  <c r="M36" i="13"/>
  <c r="N41" i="13"/>
  <c r="G4" i="13"/>
  <c r="G8" i="13"/>
  <c r="E9" i="13"/>
  <c r="F9" i="13" s="1"/>
  <c r="N15" i="13"/>
  <c r="N17" i="13"/>
  <c r="N19" i="13"/>
  <c r="G7" i="13"/>
  <c r="E8" i="13"/>
  <c r="F8" i="13" s="1"/>
  <c r="G11" i="13"/>
  <c r="G6" i="13"/>
  <c r="E7" i="13"/>
  <c r="F7" i="13" s="1"/>
  <c r="G10" i="13"/>
  <c r="E11" i="13"/>
  <c r="F11" i="13" s="1"/>
  <c r="N14" i="13"/>
  <c r="N16" i="13"/>
  <c r="N18" i="13"/>
  <c r="N20" i="13"/>
  <c r="G5" i="13"/>
  <c r="G9" i="13"/>
  <c r="E10" i="13"/>
  <c r="F10" i="13" s="1"/>
  <c r="N21" i="13"/>
  <c r="N4" i="13"/>
  <c r="N5" i="13"/>
  <c r="N6" i="13"/>
  <c r="N7" i="13"/>
  <c r="N8" i="13"/>
  <c r="N9" i="13"/>
  <c r="N10" i="13"/>
  <c r="N11" i="13"/>
  <c r="N24" i="13"/>
  <c r="N25" i="13"/>
  <c r="N26" i="13"/>
  <c r="N27" i="13"/>
  <c r="N28" i="13"/>
  <c r="N29" i="13"/>
  <c r="N30" i="13"/>
  <c r="N31" i="13"/>
  <c r="N34" i="13"/>
  <c r="N35" i="13"/>
  <c r="N36" i="13"/>
  <c r="N37" i="13"/>
  <c r="N38" i="13"/>
  <c r="N39" i="13"/>
  <c r="N40" i="13"/>
  <c r="N4" i="17"/>
  <c r="D24" i="17"/>
  <c r="G24" i="17" s="1"/>
  <c r="O37" i="13" l="1"/>
  <c r="O38" i="13"/>
  <c r="O16" i="13"/>
  <c r="N34" i="17"/>
  <c r="O17" i="13"/>
  <c r="O28" i="13"/>
  <c r="O14" i="13"/>
  <c r="O8" i="13"/>
  <c r="O18" i="13"/>
  <c r="O27" i="13"/>
  <c r="O7" i="13"/>
  <c r="O40" i="13"/>
  <c r="O30" i="13"/>
  <c r="O11" i="13"/>
  <c r="O9" i="13"/>
  <c r="O21" i="13"/>
  <c r="O36" i="13"/>
  <c r="O26" i="13"/>
  <c r="F6" i="13"/>
  <c r="O6" i="13"/>
  <c r="O5" i="13"/>
  <c r="F4" i="13"/>
  <c r="O34" i="13"/>
  <c r="O24" i="13"/>
  <c r="O10" i="13"/>
  <c r="O4" i="13"/>
  <c r="O41" i="13"/>
  <c r="O20" i="13"/>
  <c r="O31" i="13"/>
  <c r="O39" i="13"/>
  <c r="O35" i="13"/>
  <c r="O29" i="13"/>
  <c r="O25" i="13"/>
  <c r="O19" i="13"/>
  <c r="O15" i="13"/>
  <c r="M14" i="17"/>
  <c r="N14" i="17"/>
  <c r="M20" i="17"/>
  <c r="M5" i="17"/>
  <c r="M41" i="17"/>
  <c r="N24" i="17"/>
  <c r="N10" i="17"/>
  <c r="N9" i="17"/>
  <c r="N18" i="17"/>
  <c r="N7" i="17"/>
  <c r="M19" i="17" l="1"/>
  <c r="M18" i="17"/>
  <c r="M17" i="17"/>
  <c r="M25" i="17"/>
  <c r="M26" i="17"/>
  <c r="M36" i="17"/>
  <c r="N36" i="17"/>
  <c r="N16" i="17"/>
  <c r="M16" i="17"/>
  <c r="M6" i="17"/>
  <c r="M21" i="17"/>
  <c r="M31" i="17"/>
  <c r="N31" i="17"/>
  <c r="M11" i="17"/>
  <c r="N11" i="17"/>
  <c r="G11" i="17"/>
  <c r="N41" i="17"/>
  <c r="N21" i="17"/>
  <c r="N30" i="17"/>
  <c r="N40" i="17"/>
  <c r="N20" i="17"/>
  <c r="N19" i="17"/>
  <c r="N39" i="17"/>
  <c r="N8" i="17"/>
  <c r="N28" i="17"/>
  <c r="N38" i="17"/>
  <c r="N37" i="17"/>
  <c r="N17" i="17"/>
  <c r="N27" i="17"/>
  <c r="G7" i="17"/>
  <c r="G10" i="17"/>
  <c r="M10" i="17"/>
  <c r="M30" i="17"/>
  <c r="M40" i="17"/>
  <c r="N29" i="17"/>
  <c r="M29" i="17"/>
  <c r="M9" i="17"/>
  <c r="M39" i="17"/>
  <c r="G9" i="17"/>
  <c r="G8" i="17"/>
  <c r="M8" i="17"/>
  <c r="M28" i="17"/>
  <c r="M38" i="17"/>
  <c r="M37" i="17"/>
  <c r="M27" i="17"/>
  <c r="M15" i="17"/>
  <c r="M35" i="17"/>
  <c r="G4" i="17"/>
  <c r="M34" i="17"/>
  <c r="M24" i="17"/>
  <c r="M42" i="17" s="1"/>
  <c r="N26" i="17"/>
  <c r="N6" i="17"/>
  <c r="G6" i="17"/>
  <c r="N35" i="17"/>
  <c r="N15" i="17"/>
  <c r="N5" i="17"/>
  <c r="N25" i="17"/>
  <c r="G5" i="17"/>
  <c r="E5" i="17"/>
  <c r="M7" i="17"/>
  <c r="E4" i="17"/>
  <c r="E6" i="17"/>
  <c r="E7" i="17"/>
  <c r="E8" i="17"/>
  <c r="E9" i="17"/>
  <c r="E10" i="17"/>
  <c r="E11" i="17"/>
  <c r="F9" i="17" l="1"/>
  <c r="O39" i="17"/>
  <c r="O9" i="17"/>
  <c r="O29" i="17"/>
  <c r="O19" i="17"/>
  <c r="F6" i="17"/>
  <c r="O16" i="17"/>
  <c r="O6" i="17"/>
  <c r="O36" i="17"/>
  <c r="O26" i="17"/>
  <c r="O21" i="17"/>
  <c r="F11" i="17"/>
  <c r="O41" i="17"/>
  <c r="O31" i="17"/>
  <c r="O11" i="17"/>
  <c r="O27" i="17"/>
  <c r="O17" i="17"/>
  <c r="O7" i="17"/>
  <c r="F7" i="17"/>
  <c r="O37" i="17"/>
  <c r="O15" i="17"/>
  <c r="O5" i="17"/>
  <c r="O35" i="17"/>
  <c r="F5" i="17"/>
  <c r="O25" i="17"/>
  <c r="F4" i="17"/>
  <c r="O34" i="17"/>
  <c r="O24" i="17"/>
  <c r="O4" i="17"/>
  <c r="O14" i="17"/>
  <c r="F10" i="17"/>
  <c r="O40" i="17"/>
  <c r="O30" i="17"/>
  <c r="O10" i="17"/>
  <c r="O20" i="17"/>
  <c r="O28" i="17"/>
  <c r="O18" i="17"/>
  <c r="F8" i="17"/>
  <c r="O38" i="17"/>
  <c r="O8" i="17"/>
</calcChain>
</file>

<file path=xl/sharedStrings.xml><?xml version="1.0" encoding="utf-8"?>
<sst xmlns="http://schemas.openxmlformats.org/spreadsheetml/2006/main" count="655" uniqueCount="109">
  <si>
    <t>Glucose</t>
  </si>
  <si>
    <t>Time</t>
  </si>
  <si>
    <t>Reaction conditions</t>
  </si>
  <si>
    <t>Peak Area</t>
  </si>
  <si>
    <t>(mmol)</t>
  </si>
  <si>
    <t xml:space="preserve"> t=i (mmol)</t>
  </si>
  <si>
    <t>(%)</t>
  </si>
  <si>
    <t>(C produced)/(C converted)</t>
  </si>
  <si>
    <t>(Carbon out)/(Carbon in)</t>
  </si>
  <si>
    <t>Fructose</t>
  </si>
  <si>
    <t>Fructose Produced</t>
  </si>
  <si>
    <t>Fructose Selectivity</t>
  </si>
  <si>
    <t xml:space="preserve"> (mmol)</t>
  </si>
  <si>
    <t xml:space="preserve">(Relative)  (%) </t>
  </si>
  <si>
    <t xml:space="preserve"> (%)</t>
  </si>
  <si>
    <t>Sorbitol</t>
  </si>
  <si>
    <t>Initial Sorbitol</t>
  </si>
  <si>
    <t>Sorbitol Produced</t>
  </si>
  <si>
    <t>Sorbitol Selectivity</t>
  </si>
  <si>
    <t xml:space="preserve">Sorbitol Selectivity </t>
  </si>
  <si>
    <t xml:space="preserve">Sorbitol Yield </t>
  </si>
  <si>
    <t>Mannitol</t>
  </si>
  <si>
    <t>Initial Mannitol</t>
  </si>
  <si>
    <t>Mannitol Produced</t>
  </si>
  <si>
    <t>Mannitol Selectivity</t>
  </si>
  <si>
    <t xml:space="preserve">Mannitol Selectivity </t>
  </si>
  <si>
    <t xml:space="preserve">Mannitol Yield </t>
  </si>
  <si>
    <t>Mannose</t>
  </si>
  <si>
    <t>Initial Mannose</t>
  </si>
  <si>
    <t>Mannose Yield</t>
  </si>
  <si>
    <t>(Relative) (%)</t>
  </si>
  <si>
    <t>Check</t>
  </si>
  <si>
    <t xml:space="preserve">Mannose Produced </t>
  </si>
  <si>
    <t>Initial</t>
  </si>
  <si>
    <t xml:space="preserve"> (min)</t>
  </si>
  <si>
    <t>Products</t>
  </si>
  <si>
    <t>Reactant</t>
  </si>
  <si>
    <t>Pressure (P)</t>
  </si>
  <si>
    <t>Temperature (T)</t>
  </si>
  <si>
    <t>Initial Glu</t>
  </si>
  <si>
    <t xml:space="preserve">Glu Unreacted </t>
  </si>
  <si>
    <t>Glu Conv.</t>
  </si>
  <si>
    <t>Carbon Mass Balance (I)</t>
  </si>
  <si>
    <t>Carbon Mass Balance (II)</t>
  </si>
  <si>
    <t>Mannose Sele.</t>
  </si>
  <si>
    <t>Factors</t>
  </si>
  <si>
    <t>Value</t>
  </si>
  <si>
    <t>Catalysts</t>
  </si>
  <si>
    <t>Solvent (V)</t>
  </si>
  <si>
    <t>Stirring speed</t>
  </si>
  <si>
    <t>0.2 g</t>
  </si>
  <si>
    <t>1.0 g</t>
  </si>
  <si>
    <t>Name</t>
  </si>
  <si>
    <t>D-glucose</t>
  </si>
  <si>
    <t>Atmosphere</t>
  </si>
  <si>
    <t>40 ml</t>
  </si>
  <si>
    <t>900 rpm</t>
  </si>
  <si>
    <t>Time (h)</t>
  </si>
  <si>
    <r>
      <t>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</si>
  <si>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N</t>
    </r>
    <r>
      <rPr>
        <vertAlign val="subscript"/>
        <sz val="11"/>
        <color theme="1"/>
        <rFont val="Times New Roman"/>
        <family val="1"/>
      </rPr>
      <t>2</t>
    </r>
  </si>
  <si>
    <t>Conv.</t>
  </si>
  <si>
    <t>Gradient</t>
  </si>
  <si>
    <t>Initial Reaction Rate</t>
  </si>
  <si>
    <t>Initial Fructose</t>
  </si>
  <si>
    <t xml:space="preserve">Fructose Selectivity </t>
  </si>
  <si>
    <t xml:space="preserve">Fructose Yield </t>
  </si>
  <si>
    <t>Others</t>
  </si>
  <si>
    <t xml:space="preserve">Fructose Sele. </t>
  </si>
  <si>
    <t>Mannitol Sele.</t>
  </si>
  <si>
    <t>40 bar</t>
  </si>
  <si>
    <r>
      <t>H</t>
    </r>
    <r>
      <rPr>
        <vertAlign val="subscript"/>
        <sz val="11"/>
        <color theme="1"/>
        <rFont val="Times New Roman"/>
        <family val="1"/>
      </rPr>
      <t>2</t>
    </r>
  </si>
  <si>
    <t>5%Pt/SBA-15</t>
  </si>
  <si>
    <t>1 atm</t>
  </si>
  <si>
    <t>10 bar</t>
  </si>
  <si>
    <t>5 bar</t>
  </si>
  <si>
    <t>20 bar</t>
  </si>
  <si>
    <t>60 bar</t>
  </si>
  <si>
    <r>
      <t xml:space="preserve">140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</si>
  <si>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t>Sorbitol production Rate</t>
  </si>
  <si>
    <t>Initial rate (mmol/h)</t>
  </si>
  <si>
    <t>Pt loading (wt%)</t>
  </si>
  <si>
    <t>Pt used (g)</t>
  </si>
  <si>
    <r>
      <t>Activity (mmol/g</t>
    </r>
    <r>
      <rPr>
        <vertAlign val="subscript"/>
        <sz val="11"/>
        <rFont val="Times New Roman"/>
        <family val="1"/>
      </rPr>
      <t>Pt</t>
    </r>
    <r>
      <rPr>
        <sz val="11"/>
        <rFont val="Times New Roman"/>
        <family val="1"/>
      </rPr>
      <t>h)]</t>
    </r>
  </si>
  <si>
    <r>
      <t>Productivity [mmol/(g</t>
    </r>
    <r>
      <rPr>
        <vertAlign val="subscript"/>
        <sz val="11"/>
        <rFont val="Times New Roman"/>
        <family val="1"/>
      </rPr>
      <t>Pt</t>
    </r>
    <r>
      <rPr>
        <sz val="11"/>
        <rFont val="Times New Roman"/>
        <family val="1"/>
      </rPr>
      <t>h)]</t>
    </r>
  </si>
  <si>
    <r>
      <t>Activity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</si>
  <si>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r>
      <t>Productivity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</si>
  <si>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t>Final glucose conversion at 4 h (%)</t>
  </si>
  <si>
    <t>Final fructose selectivity at 4 h (%)</t>
  </si>
  <si>
    <t>Final fructose yield at 4 h (%)</t>
  </si>
  <si>
    <t>Final sorbitol selectivity at 4 h (%)</t>
  </si>
  <si>
    <t>Final sorbitol yield at 4 h (%)</t>
  </si>
  <si>
    <t>Final mannitol selectivity at 4 h (%)</t>
  </si>
  <si>
    <t>Final mannitol yield at 4 h (%)</t>
  </si>
  <si>
    <t>mass balance at 1 h (%)</t>
  </si>
  <si>
    <t>mass balance at 4 h (%)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</si>
  <si>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pressure (bar)</t>
    </r>
  </si>
  <si>
    <t>Prod.</t>
  </si>
  <si>
    <t>Initial rate of Fru formation (mmol/h)</t>
  </si>
  <si>
    <t>Fructose production Rate</t>
  </si>
  <si>
    <t>ln sorbitol rate</t>
  </si>
  <si>
    <t>initia rate sorbitol mmol/h</t>
  </si>
  <si>
    <t>initial rate glucose mmol/h</t>
  </si>
  <si>
    <t>ln pH2</t>
  </si>
  <si>
    <t>fructose sel(@5%cov) /%</t>
  </si>
  <si>
    <t>sorbitol sel (@5%conv)/ %</t>
  </si>
  <si>
    <t>relative fructose</t>
  </si>
  <si>
    <t>relative sorbitol</t>
  </si>
  <si>
    <t>relative mannitol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</si>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</sst>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0000CC"/>
      <name val="Times New Roman"/>
      <family val="1"/>
    </font>
    <font>
      <b/>
      <sz val="16"/>
      <color theme="0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bscript"/>
      <sz val="11"/>
      <color rgb="FFC00000"/>
      <name val="Calibri"/>
      <family val="2"/>
      <scheme val="minor"/>
    </font>
    <font>
      <vertAlign val="superscript"/>
      <sz val="11"/>
      <color rgb="FFC0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CC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2" fillId="0" borderId="0" xfId="0" applyNumberFormat="1" applyFont="1"/>
    <xf numFmtId="0" fontId="6" fillId="3" borderId="0" xfId="0" applyFont="1" applyFill="1"/>
    <xf numFmtId="0" fontId="5" fillId="3" borderId="0" xfId="0" applyFont="1" applyFill="1"/>
    <xf numFmtId="0" fontId="6" fillId="4" borderId="0" xfId="0" applyFont="1" applyFill="1"/>
    <xf numFmtId="0" fontId="5" fillId="4" borderId="0" xfId="0" applyFont="1" applyFill="1"/>
    <xf numFmtId="0" fontId="1" fillId="0" borderId="0" xfId="0" applyFont="1" applyFill="1"/>
    <xf numFmtId="0" fontId="3" fillId="0" borderId="0" xfId="0" applyFont="1" applyFill="1"/>
    <xf numFmtId="0" fontId="3" fillId="2" borderId="0" xfId="0" applyFont="1" applyFill="1" applyAlignment="1"/>
    <xf numFmtId="0" fontId="8" fillId="0" borderId="0" xfId="0" applyFont="1" applyFill="1"/>
    <xf numFmtId="0" fontId="9" fillId="0" borderId="0" xfId="0" applyFont="1" applyFill="1"/>
    <xf numFmtId="0" fontId="11" fillId="0" borderId="0" xfId="0" applyFont="1"/>
    <xf numFmtId="0" fontId="6" fillId="5" borderId="0" xfId="0" applyFont="1" applyFill="1"/>
    <xf numFmtId="0" fontId="5" fillId="5" borderId="0" xfId="0" applyFont="1" applyFill="1"/>
    <xf numFmtId="0" fontId="6" fillId="6" borderId="0" xfId="0" applyFont="1" applyFill="1"/>
    <xf numFmtId="0" fontId="5" fillId="6" borderId="0" xfId="0" applyFont="1" applyFill="1"/>
    <xf numFmtId="0" fontId="2" fillId="7" borderId="0" xfId="0" applyNumberFormat="1" applyFont="1" applyFill="1"/>
    <xf numFmtId="0" fontId="2" fillId="7" borderId="0" xfId="0" applyFont="1" applyFill="1"/>
    <xf numFmtId="0" fontId="13" fillId="0" borderId="0" xfId="0" applyFont="1"/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4" fillId="0" borderId="0" xfId="0" applyFont="1"/>
    <xf numFmtId="0" fontId="17" fillId="0" borderId="0" xfId="0" applyFont="1"/>
    <xf numFmtId="0" fontId="1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3" Type="http://schemas.microsoft.com/office/2011/relationships/chartStyle" Target="style7.xml"/><Relationship Id="rId2" Type="http://schemas.microsoft.com/office/2011/relationships/chartColorStyle" Target="colors7.xml"/><Relationship Id="rId1" Type="http://schemas.openxmlformats.org/officeDocument/2006/relationships/chartUserShapes" Target="../drawings/drawing7.xml"/></Relationships>
</file>

<file path=xl/charts/_rels/chart17.xml.rels><?xml version="1.0" encoding="UTF-8" standalone="yes"?>
<Relationships xmlns="http://schemas.openxmlformats.org/package/2006/relationships"><Relationship Id="rId3" Type="http://schemas.microsoft.com/office/2011/relationships/chartStyle" Target="style8.xml"/><Relationship Id="rId2" Type="http://schemas.microsoft.com/office/2011/relationships/chartColorStyle" Target="colors8.xml"/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3" Type="http://schemas.microsoft.com/office/2011/relationships/chartStyle" Target="style9.xml"/><Relationship Id="rId2" Type="http://schemas.microsoft.com/office/2011/relationships/chartColorStyle" Target="colors9.xml"/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'5bar'!$A$24:$A$30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'5bar'!$B$24:$B$30</c:f>
              <c:numCache>
                <c:formatCode>General</c:formatCode>
                <c:ptCount val="7"/>
                <c:pt idx="0">
                  <c:v>0</c:v>
                </c:pt>
                <c:pt idx="1">
                  <c:v>0.56000000000000005</c:v>
                </c:pt>
                <c:pt idx="2">
                  <c:v>1.08</c:v>
                </c:pt>
                <c:pt idx="3">
                  <c:v>2.21</c:v>
                </c:pt>
                <c:pt idx="5">
                  <c:v>4.42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55328"/>
        <c:axId val="109955904"/>
      </c:scatterChart>
      <c:valAx>
        <c:axId val="10995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955904"/>
        <c:crosses val="autoZero"/>
        <c:crossBetween val="midCat"/>
      </c:valAx>
      <c:valAx>
        <c:axId val="109955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955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'40bar'!$A$24:$A$30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'40bar'!$B$24:$B$30</c:f>
              <c:numCache>
                <c:formatCode>General</c:formatCode>
                <c:ptCount val="7"/>
                <c:pt idx="0">
                  <c:v>0</c:v>
                </c:pt>
                <c:pt idx="1">
                  <c:v>1.7</c:v>
                </c:pt>
                <c:pt idx="2">
                  <c:v>3.92</c:v>
                </c:pt>
                <c:pt idx="3">
                  <c:v>4.55</c:v>
                </c:pt>
                <c:pt idx="4">
                  <c:v>6.05</c:v>
                </c:pt>
                <c:pt idx="5">
                  <c:v>9.1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30240"/>
        <c:axId val="113130816"/>
      </c:scatterChart>
      <c:valAx>
        <c:axId val="11313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130816"/>
        <c:crosses val="autoZero"/>
        <c:crossBetween val="midCat"/>
      </c:valAx>
      <c:valAx>
        <c:axId val="113130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130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'40bar'!$A$44:$A$50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'40bar'!$B$44:$B$50</c:f>
              <c:numCache>
                <c:formatCode>General</c:formatCode>
                <c:ptCount val="7"/>
                <c:pt idx="0">
                  <c:v>0</c:v>
                </c:pt>
                <c:pt idx="1">
                  <c:v>4.8745914751287756E-2</c:v>
                </c:pt>
                <c:pt idx="3">
                  <c:v>0.10365165744376326</c:v>
                </c:pt>
                <c:pt idx="4">
                  <c:v>0.13421811975232104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20288"/>
        <c:axId val="111020864"/>
      </c:scatterChart>
      <c:valAx>
        <c:axId val="111020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20864"/>
        <c:crosses val="autoZero"/>
        <c:crossBetween val="midCat"/>
      </c:valAx>
      <c:valAx>
        <c:axId val="11102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20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'40bar'!$A$63:$A$69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'40bar'!$B$63:$B$69</c:f>
              <c:numCache>
                <c:formatCode>General</c:formatCode>
                <c:ptCount val="7"/>
                <c:pt idx="0">
                  <c:v>0</c:v>
                </c:pt>
                <c:pt idx="1">
                  <c:v>2.5255088351412474E-2</c:v>
                </c:pt>
                <c:pt idx="2">
                  <c:v>5.9160565755682473E-2</c:v>
                </c:pt>
                <c:pt idx="3">
                  <c:v>6.2036873778220709E-2</c:v>
                </c:pt>
                <c:pt idx="4">
                  <c:v>7.4928130629767331E-2</c:v>
                </c:pt>
                <c:pt idx="5">
                  <c:v>8.0999655027022888E-2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22592"/>
        <c:axId val="111023168"/>
      </c:scatterChart>
      <c:valAx>
        <c:axId val="11102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23168"/>
        <c:crosses val="autoZero"/>
        <c:crossBetween val="midCat"/>
      </c:valAx>
      <c:valAx>
        <c:axId val="11102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2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'60bar'!$A$24:$A$30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'60bar'!$B$24:$B$30</c:f>
              <c:numCache>
                <c:formatCode>General</c:formatCode>
                <c:ptCount val="7"/>
                <c:pt idx="0">
                  <c:v>0</c:v>
                </c:pt>
                <c:pt idx="1">
                  <c:v>2.8</c:v>
                </c:pt>
                <c:pt idx="2">
                  <c:v>3.4</c:v>
                </c:pt>
                <c:pt idx="3">
                  <c:v>5.0999999999999996</c:v>
                </c:pt>
                <c:pt idx="4">
                  <c:v>6.8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24896"/>
        <c:axId val="111025472"/>
      </c:scatterChart>
      <c:valAx>
        <c:axId val="11102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1025472"/>
        <c:crosses val="autoZero"/>
        <c:crossBetween val="midCat"/>
      </c:valAx>
      <c:valAx>
        <c:axId val="111025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024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'60bar'!$A$44:$A$50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'60bar'!$B$44:$B$50</c:f>
              <c:numCache>
                <c:formatCode>General</c:formatCode>
                <c:ptCount val="7"/>
                <c:pt idx="0">
                  <c:v>0</c:v>
                </c:pt>
                <c:pt idx="1">
                  <c:v>9.2486203914184911E-2</c:v>
                </c:pt>
                <c:pt idx="2">
                  <c:v>0.10716631076209501</c:v>
                </c:pt>
                <c:pt idx="3">
                  <c:v>0.14256082906630541</c:v>
                </c:pt>
                <c:pt idx="4">
                  <c:v>0.17450498649093399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62336"/>
        <c:axId val="112862912"/>
      </c:scatterChart>
      <c:valAx>
        <c:axId val="11286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862912"/>
        <c:crosses val="autoZero"/>
        <c:crossBetween val="midCat"/>
      </c:valAx>
      <c:valAx>
        <c:axId val="112862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62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'60bar'!$A$64:$A$70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'60bar'!$B$64:$B$70</c:f>
              <c:numCache>
                <c:formatCode>General</c:formatCode>
                <c:ptCount val="7"/>
                <c:pt idx="0">
                  <c:v>0</c:v>
                </c:pt>
                <c:pt idx="2">
                  <c:v>4.0510560006132852E-2</c:v>
                </c:pt>
                <c:pt idx="3">
                  <c:v>5.8697535359730151E-2</c:v>
                </c:pt>
                <c:pt idx="4">
                  <c:v>6.4030050979339947E-2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64640"/>
        <c:axId val="112865216"/>
      </c:scatterChart>
      <c:valAx>
        <c:axId val="112864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65216"/>
        <c:crosses val="autoZero"/>
        <c:crossBetween val="midCat"/>
      </c:valAx>
      <c:valAx>
        <c:axId val="11286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64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84592203752309"/>
          <c:y val="2.6766665131770808E-2"/>
          <c:w val="0.65514094768827269"/>
          <c:h val="0.80887093060735826"/>
        </c:manualLayout>
      </c:layout>
      <c:scatterChart>
        <c:scatterStyle val="lineMarker"/>
        <c:varyColors val="0"/>
        <c:ser>
          <c:idx val="0"/>
          <c:order val="0"/>
          <c:tx>
            <c:v>Activity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Summarization!$B$2:$B$6</c:f>
              <c:numCache>
                <c:formatCode>General</c:formatCode>
                <c:ptCount val="5"/>
                <c:pt idx="0">
                  <c:v>41.1</c:v>
                </c:pt>
                <c:pt idx="1">
                  <c:v>51.1</c:v>
                </c:pt>
                <c:pt idx="2">
                  <c:v>72.8</c:v>
                </c:pt>
                <c:pt idx="3">
                  <c:v>91.7</c:v>
                </c:pt>
                <c:pt idx="4">
                  <c:v>124.5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66944"/>
        <c:axId val="112867520"/>
      </c:scatterChart>
      <c:scatterChart>
        <c:scatterStyle val="lineMarker"/>
        <c:varyColors val="0"/>
        <c:ser>
          <c:idx val="1"/>
          <c:order val="1"/>
          <c:tx>
            <c:v>Productivity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Summarization!$C$2:$C$6</c:f>
              <c:numCache>
                <c:formatCode>General</c:formatCode>
                <c:ptCount val="5"/>
                <c:pt idx="0">
                  <c:v>10.9</c:v>
                </c:pt>
                <c:pt idx="1">
                  <c:v>20.100000000000001</c:v>
                </c:pt>
                <c:pt idx="2">
                  <c:v>26.1</c:v>
                </c:pt>
                <c:pt idx="3">
                  <c:v>44.5</c:v>
                </c:pt>
                <c:pt idx="4">
                  <c:v>61.6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68672"/>
        <c:axId val="112868096"/>
      </c:scatterChart>
      <c:valAx>
        <c:axId val="112866944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</a:t>
                </a:r>
                <a:r>
                  <a:rPr lang="en-US" baseline="-25000"/>
                  <a:t>2</a:t>
                </a:r>
                <a:r>
                  <a:rPr lang="en-US"/>
                  <a:t> pressure / bar</a:t>
                </a:r>
              </a:p>
            </c:rich>
          </c:tx>
          <c:layout>
            <c:manualLayout>
              <c:xMode val="edge"/>
              <c:yMode val="edge"/>
              <c:x val="0.33873647372224008"/>
              <c:y val="0.9241158999861859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67520"/>
        <c:crosses val="autoZero"/>
        <c:crossBetween val="midCat"/>
        <c:majorUnit val="10"/>
      </c:valAx>
      <c:valAx>
        <c:axId val="1128675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Activity / mmol</a:t>
                </a:r>
                <a:r>
                  <a:rPr lang="en-US" sz="1000" b="0" i="0" baseline="-25000">
                    <a:effectLst/>
                  </a:rPr>
                  <a:t>glucose</a:t>
                </a:r>
                <a:r>
                  <a:rPr lang="en-US" sz="1000" b="0" i="0" baseline="0">
                    <a:effectLst/>
                  </a:rPr>
                  <a:t>.g</a:t>
                </a:r>
                <a:r>
                  <a:rPr lang="en-US" sz="1000" b="0" i="0" baseline="-25000">
                    <a:effectLst/>
                  </a:rPr>
                  <a:t>Pt</a:t>
                </a:r>
                <a:r>
                  <a:rPr lang="en-US" sz="1000" b="0" i="0" baseline="30000">
                    <a:effectLst/>
                  </a:rPr>
                  <a:t>-1</a:t>
                </a:r>
                <a:r>
                  <a:rPr lang="en-US" sz="1000" b="0" i="0" baseline="0">
                    <a:effectLst/>
                  </a:rPr>
                  <a:t>.h</a:t>
                </a:r>
                <a:r>
                  <a:rPr lang="en-US" sz="1000" b="0" i="0" baseline="30000">
                    <a:effectLst/>
                  </a:rPr>
                  <a:t>-1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4198364093377204E-4"/>
              <c:y val="9.4396478948903323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66944"/>
        <c:crosses val="autoZero"/>
        <c:crossBetween val="midCat"/>
      </c:valAx>
      <c:valAx>
        <c:axId val="112868096"/>
        <c:scaling>
          <c:orientation val="minMax"/>
          <c:max val="1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Productivity / mmol</a:t>
                </a:r>
                <a:r>
                  <a:rPr lang="en-US" baseline="-25000"/>
                  <a:t>sorbitol</a:t>
                </a:r>
                <a:r>
                  <a:rPr lang="en-US"/>
                  <a:t>.g</a:t>
                </a:r>
                <a:r>
                  <a:rPr lang="en-US" baseline="-25000"/>
                  <a:t>Pt</a:t>
                </a:r>
                <a:r>
                  <a:rPr lang="en-US" baseline="30000"/>
                  <a:t>-1</a:t>
                </a:r>
                <a:r>
                  <a:rPr lang="en-US"/>
                  <a:t>.h</a:t>
                </a:r>
                <a:r>
                  <a:rPr lang="en-US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93279531254404668"/>
              <c:y val="7.473254439686268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868672"/>
        <c:crosses val="max"/>
        <c:crossBetween val="midCat"/>
        <c:majorUnit val="30"/>
      </c:valAx>
      <c:valAx>
        <c:axId val="112868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868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51030366029649"/>
          <c:y val="4.9067550766680484E-2"/>
          <c:w val="0.29531652580124734"/>
          <c:h val="0.11979221347331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2043855151839"/>
          <c:y val="6.5231481481481501E-2"/>
          <c:w val="0.78748890213454159"/>
          <c:h val="0.77994543445227249"/>
        </c:manualLayout>
      </c:layout>
      <c:scatterChart>
        <c:scatterStyle val="lineMarker"/>
        <c:varyColors val="0"/>
        <c:ser>
          <c:idx val="0"/>
          <c:order val="0"/>
          <c:tx>
            <c:v>Final conversion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Summarization!$D$2:$D$6</c:f>
              <c:numCache>
                <c:formatCode>General</c:formatCode>
                <c:ptCount val="5"/>
                <c:pt idx="0">
                  <c:v>9.6999999999999993</c:v>
                </c:pt>
                <c:pt idx="1">
                  <c:v>11</c:v>
                </c:pt>
                <c:pt idx="2">
                  <c:v>12.2</c:v>
                </c:pt>
                <c:pt idx="3">
                  <c:v>16.2</c:v>
                </c:pt>
                <c:pt idx="4">
                  <c:v>18.3</c:v>
                </c:pt>
              </c:numCache>
            </c:numRef>
          </c:yVal>
          <c:smooth val="0"/>
        </c:ser>
        <c:ser>
          <c:idx val="1"/>
          <c:order val="1"/>
          <c:tx>
            <c:v>Fructose selectivity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Summarization!$E$2:$E$6</c:f>
              <c:numCache>
                <c:formatCode>General</c:formatCode>
                <c:ptCount val="5"/>
                <c:pt idx="0">
                  <c:v>28.4</c:v>
                </c:pt>
                <c:pt idx="1">
                  <c:v>21.5</c:v>
                </c:pt>
                <c:pt idx="2">
                  <c:v>17.399999999999999</c:v>
                </c:pt>
                <c:pt idx="3">
                  <c:v>12.2</c:v>
                </c:pt>
                <c:pt idx="4">
                  <c:v>9.4</c:v>
                </c:pt>
              </c:numCache>
            </c:numRef>
          </c:yVal>
          <c:smooth val="0"/>
        </c:ser>
        <c:ser>
          <c:idx val="2"/>
          <c:order val="2"/>
          <c:tx>
            <c:v>Sorbitol selectivity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Summarization!$G$2:$G$6</c:f>
              <c:numCache>
                <c:formatCode>General</c:formatCode>
                <c:ptCount val="5"/>
                <c:pt idx="0">
                  <c:v>7.2</c:v>
                </c:pt>
                <c:pt idx="1">
                  <c:v>15.6</c:v>
                </c:pt>
                <c:pt idx="2">
                  <c:v>24.2</c:v>
                </c:pt>
                <c:pt idx="3">
                  <c:v>28.5</c:v>
                </c:pt>
                <c:pt idx="4">
                  <c:v>34.200000000000003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31776"/>
        <c:axId val="117532352"/>
      </c:scatterChart>
      <c:valAx>
        <c:axId val="11753177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</a:t>
                </a:r>
                <a:r>
                  <a:rPr lang="en-US" baseline="-25000"/>
                  <a:t>2</a:t>
                </a:r>
                <a:r>
                  <a:rPr lang="en-US"/>
                  <a:t> pressure / bar</a:t>
                </a:r>
              </a:p>
            </c:rich>
          </c:tx>
          <c:layout>
            <c:manualLayout>
              <c:xMode val="edge"/>
              <c:yMode val="edge"/>
              <c:x val="0.36875897034039012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32352"/>
        <c:crosses val="autoZero"/>
        <c:crossBetween val="midCat"/>
        <c:majorUnit val="10"/>
      </c:valAx>
      <c:valAx>
        <c:axId val="117532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Final</a:t>
                </a:r>
                <a:r>
                  <a:rPr lang="en-US" baseline="0"/>
                  <a:t> conversion or selectivity / 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432064390544829E-3"/>
              <c:y val="8.8525502294669309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31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20503623507064"/>
          <c:y val="2.2508096575647341E-2"/>
          <c:w val="0.70887835658990306"/>
          <c:h val="0.15716489386195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2851279330281"/>
          <c:y val="3.2824074074074089E-2"/>
          <c:w val="0.77744125609246217"/>
          <c:h val="0.80601755920860774"/>
        </c:manualLayout>
      </c:layout>
      <c:scatterChart>
        <c:scatterStyle val="lineMarker"/>
        <c:varyColors val="0"/>
        <c:ser>
          <c:idx val="0"/>
          <c:order val="0"/>
          <c:tx>
            <c:v>1h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Summarization!$K$2:$K$6</c:f>
              <c:numCache>
                <c:formatCode>General</c:formatCode>
                <c:ptCount val="5"/>
                <c:pt idx="0">
                  <c:v>60.1</c:v>
                </c:pt>
                <c:pt idx="1">
                  <c:v>61.2</c:v>
                </c:pt>
                <c:pt idx="2">
                  <c:v>60.2</c:v>
                </c:pt>
                <c:pt idx="3">
                  <c:v>61.1</c:v>
                </c:pt>
                <c:pt idx="4">
                  <c:v>61.2</c:v>
                </c:pt>
              </c:numCache>
            </c:numRef>
          </c:yVal>
          <c:smooth val="0"/>
        </c:ser>
        <c:ser>
          <c:idx val="1"/>
          <c:order val="1"/>
          <c:tx>
            <c:v>4h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Summarization!$L$2:$L$6</c:f>
              <c:numCache>
                <c:formatCode>General</c:formatCode>
                <c:ptCount val="5"/>
                <c:pt idx="0">
                  <c:v>35.6</c:v>
                </c:pt>
                <c:pt idx="1">
                  <c:v>37.1</c:v>
                </c:pt>
                <c:pt idx="2">
                  <c:v>41.6</c:v>
                </c:pt>
                <c:pt idx="3">
                  <c:v>41.2</c:v>
                </c:pt>
                <c:pt idx="4">
                  <c:v>44.7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34656"/>
        <c:axId val="117535232"/>
      </c:scatterChart>
      <c:valAx>
        <c:axId val="11753465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</a:t>
                </a:r>
                <a:r>
                  <a:rPr lang="en-US" baseline="-25000"/>
                  <a:t>2</a:t>
                </a:r>
                <a:r>
                  <a:rPr lang="en-US"/>
                  <a:t> pressure / bar</a:t>
                </a:r>
              </a:p>
            </c:rich>
          </c:tx>
          <c:layout>
            <c:manualLayout>
              <c:xMode val="edge"/>
              <c:yMode val="edge"/>
              <c:x val="0.38143884202587136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35232"/>
        <c:crosses val="autoZero"/>
        <c:crossBetween val="midCat"/>
        <c:majorUnit val="10"/>
      </c:valAx>
      <c:valAx>
        <c:axId val="11753523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Mass balance / %</a:t>
                </a:r>
              </a:p>
            </c:rich>
          </c:tx>
          <c:layout>
            <c:manualLayout>
              <c:xMode val="edge"/>
              <c:yMode val="edge"/>
              <c:x val="1.3987140720080797E-3"/>
              <c:y val="0.254205230925081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53465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56398766860739"/>
          <c:y val="8.8053905542508915E-2"/>
          <c:w val="0.14688526190204054"/>
          <c:h val="0.14756999125109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33573515794377"/>
          <c:y val="3.2824074074074089E-2"/>
          <c:w val="0.5910340888769593"/>
          <c:h val="0.67842380175187866"/>
        </c:manualLayout>
      </c:layout>
      <c:scatterChart>
        <c:scatterStyle val="lineMarker"/>
        <c:varyColors val="0"/>
        <c:ser>
          <c:idx val="2"/>
          <c:order val="2"/>
          <c:tx>
            <c:strRef>
              <c:f>Summarization!$O$1</c:f>
              <c:strCache>
                <c:ptCount val="1"/>
                <c:pt idx="0">
                  <c:v>initial rate glucose mmol/h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og"/>
            <c:dispRSqr val="0"/>
            <c:dispEq val="0"/>
          </c:trendline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Summarization!$O$2:$O$6</c:f>
              <c:numCache>
                <c:formatCode>General</c:formatCode>
                <c:ptCount val="5"/>
                <c:pt idx="0">
                  <c:v>1.2699999999999999E-2</c:v>
                </c:pt>
                <c:pt idx="1">
                  <c:v>0.158</c:v>
                </c:pt>
                <c:pt idx="2">
                  <c:v>0.22600000000000001</c:v>
                </c:pt>
                <c:pt idx="3">
                  <c:v>0.28399999999999997</c:v>
                </c:pt>
                <c:pt idx="4">
                  <c:v>0.38600000000000001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37536"/>
        <c:axId val="117538112"/>
      </c:scatterChart>
      <c:scatterChart>
        <c:scatterStyle val="lineMarker"/>
        <c:varyColors val="0"/>
        <c:ser>
          <c:idx val="0"/>
          <c:order val="0"/>
          <c:tx>
            <c:v>Initial rate of fru formaiton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Summarization!$M$2:$M$6</c:f>
              <c:numCache>
                <c:formatCode>General</c:formatCode>
                <c:ptCount val="5"/>
                <c:pt idx="0">
                  <c:v>6.9900000000000004E-2</c:v>
                </c:pt>
                <c:pt idx="1">
                  <c:v>7.8200000000000006E-2</c:v>
                </c:pt>
                <c:pt idx="2">
                  <c:v>6.6500000000000004E-2</c:v>
                </c:pt>
                <c:pt idx="3">
                  <c:v>8.3900000000000002E-2</c:v>
                </c:pt>
                <c:pt idx="4">
                  <c:v>7.0800000000000002E-2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Summarization!$N$1</c:f>
              <c:strCache>
                <c:ptCount val="1"/>
                <c:pt idx="0">
                  <c:v>initia rate sorbitol mmol/h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Summarization!$N$2:$N$6</c:f>
              <c:numCache>
                <c:formatCode>General</c:formatCode>
                <c:ptCount val="5"/>
                <c:pt idx="0">
                  <c:v>3.39E-2</c:v>
                </c:pt>
                <c:pt idx="1">
                  <c:v>6.2E-2</c:v>
                </c:pt>
                <c:pt idx="2">
                  <c:v>8.1000000000000003E-2</c:v>
                </c:pt>
                <c:pt idx="3">
                  <c:v>0.13800000000000001</c:v>
                </c:pt>
                <c:pt idx="4">
                  <c:v>0.191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48704"/>
        <c:axId val="118448128"/>
      </c:scatterChart>
      <c:valAx>
        <c:axId val="11753753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H2 pressure / bar</a:t>
                </a:r>
              </a:p>
            </c:rich>
          </c:tx>
          <c:layout>
            <c:manualLayout>
              <c:xMode val="edge"/>
              <c:yMode val="edge"/>
              <c:x val="0.35921667219014097"/>
              <c:y val="0.7908020956352751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7538112"/>
        <c:crosses val="autoZero"/>
        <c:crossBetween val="midCat"/>
        <c:majorUnit val="10"/>
      </c:valAx>
      <c:valAx>
        <c:axId val="117538112"/>
        <c:scaling>
          <c:orientation val="minMax"/>
          <c:max val="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Initial rate of glucose conversion </a:t>
                </a:r>
              </a:p>
              <a:p>
                <a:pPr>
                  <a:defRPr/>
                </a:pPr>
                <a:r>
                  <a:rPr lang="en-US"/>
                  <a:t>/ mmol.h-1</a:t>
                </a:r>
              </a:p>
            </c:rich>
          </c:tx>
          <c:layout>
            <c:manualLayout>
              <c:xMode val="edge"/>
              <c:yMode val="edge"/>
              <c:x val="3.390724972624682E-2"/>
              <c:y val="0.112811683393203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7537536"/>
        <c:crosses val="autoZero"/>
        <c:crossBetween val="midCat"/>
        <c:majorUnit val="0.1"/>
      </c:valAx>
      <c:valAx>
        <c:axId val="118448128"/>
        <c:scaling>
          <c:orientation val="minMax"/>
          <c:max val="0.4"/>
        </c:scaling>
        <c:delete val="0"/>
        <c:axPos val="r"/>
        <c:numFmt formatCode="General" sourceLinked="1"/>
        <c:majorTickMark val="out"/>
        <c:minorTickMark val="none"/>
        <c:tickLblPos val="nextTo"/>
        <c:crossAx val="118448704"/>
        <c:crosses val="max"/>
        <c:crossBetween val="midCat"/>
        <c:majorUnit val="0.1"/>
      </c:valAx>
      <c:valAx>
        <c:axId val="118448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4481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'5bar'!$A$44:$A$51</c:f>
              <c:numCache>
                <c:formatCode>General</c:formatCode>
                <c:ptCount val="8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'5bar'!$B$44:$B$51</c:f>
              <c:numCache>
                <c:formatCode>General</c:formatCode>
                <c:ptCount val="8"/>
                <c:pt idx="0">
                  <c:v>0</c:v>
                </c:pt>
                <c:pt idx="1">
                  <c:v>9.922466380412236E-3</c:v>
                </c:pt>
                <c:pt idx="2">
                  <c:v>1.6902788301837692E-2</c:v>
                </c:pt>
                <c:pt idx="3">
                  <c:v>2.7364086549868737E-2</c:v>
                </c:pt>
                <c:pt idx="4">
                  <c:v>3.2075803846830918E-2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57632"/>
        <c:axId val="109958208"/>
      </c:scatterChart>
      <c:valAx>
        <c:axId val="10995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958208"/>
        <c:crosses val="autoZero"/>
        <c:crossBetween val="midCat"/>
      </c:valAx>
      <c:valAx>
        <c:axId val="10995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957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05796150481191"/>
          <c:y val="0.18627214883129786"/>
          <c:w val="0.71656714785651798"/>
          <c:h val="0.75900432569616361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Summarization!$R$1</c:f>
              <c:strCache>
                <c:ptCount val="1"/>
                <c:pt idx="0">
                  <c:v>ln sorbitol rate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12088429571303587"/>
                  <c:y val="-9.1853925805562869E-2"/>
                </c:manualLayout>
              </c:layout>
              <c:numFmt formatCode="General" sourceLinked="0"/>
            </c:trendlineLbl>
          </c:trendline>
          <c:xVal>
            <c:numRef>
              <c:f>Summarization!$Q$2:$Q$6</c:f>
              <c:numCache>
                <c:formatCode>General</c:formatCode>
                <c:ptCount val="5"/>
                <c:pt idx="0">
                  <c:v>1.6094379124341003</c:v>
                </c:pt>
                <c:pt idx="1">
                  <c:v>2.3025850929940459</c:v>
                </c:pt>
                <c:pt idx="2">
                  <c:v>2.9957322735539909</c:v>
                </c:pt>
                <c:pt idx="3">
                  <c:v>3.6888794541139363</c:v>
                </c:pt>
                <c:pt idx="4">
                  <c:v>4.0943445622221004</c:v>
                </c:pt>
              </c:numCache>
            </c:numRef>
          </c:xVal>
          <c:yVal>
            <c:numRef>
              <c:f>Summarization!$R$2:$R$6</c:f>
              <c:numCache>
                <c:formatCode>General</c:formatCode>
                <c:ptCount val="5"/>
                <c:pt idx="0">
                  <c:v>-3.3843402645957323</c:v>
                </c:pt>
                <c:pt idx="1">
                  <c:v>-2.7806208939370456</c:v>
                </c:pt>
                <c:pt idx="2">
                  <c:v>-2.5133061243096981</c:v>
                </c:pt>
                <c:pt idx="3">
                  <c:v>-1.9805015938249322</c:v>
                </c:pt>
                <c:pt idx="4">
                  <c:v>-1.6554818509355071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50432"/>
        <c:axId val="118451008"/>
      </c:scatterChart>
      <c:valAx>
        <c:axId val="11845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 pH2</a:t>
                </a:r>
              </a:p>
            </c:rich>
          </c:tx>
          <c:layout>
            <c:manualLayout>
              <c:xMode val="edge"/>
              <c:yMode val="edge"/>
              <c:x val="0.45328587051618541"/>
              <c:y val="1.6262335071521795E-2"/>
            </c:manualLayout>
          </c:layout>
          <c:overlay val="0"/>
        </c:title>
        <c:numFmt formatCode="General" sourceLinked="1"/>
        <c:majorTickMark val="in"/>
        <c:minorTickMark val="none"/>
        <c:tickLblPos val="high"/>
        <c:crossAx val="118451008"/>
        <c:crosses val="autoZero"/>
        <c:crossBetween val="midCat"/>
      </c:valAx>
      <c:valAx>
        <c:axId val="118451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Ln initial rate</a:t>
                </a:r>
              </a:p>
            </c:rich>
          </c:tx>
          <c:layout>
            <c:manualLayout>
              <c:xMode val="edge"/>
              <c:yMode val="edge"/>
              <c:x val="2.7247594050743656E-2"/>
              <c:y val="0.3774014048960204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8450432"/>
        <c:crosses val="autoZero"/>
        <c:crossBetween val="midCat"/>
        <c:majorUnit val="1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369816272965883"/>
          <c:y val="9.6243178890979025E-2"/>
          <c:w val="0.72915551181102356"/>
          <c:h val="0.7320184888626845"/>
        </c:manualLayout>
      </c:layout>
      <c:scatterChart>
        <c:scatterStyle val="lineMarker"/>
        <c:varyColors val="0"/>
        <c:ser>
          <c:idx val="1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Summarization!$W$2:$W$6</c:f>
              <c:numCache>
                <c:formatCode>General</c:formatCode>
                <c:ptCount val="5"/>
                <c:pt idx="0">
                  <c:v>44</c:v>
                </c:pt>
                <c:pt idx="1">
                  <c:v>32</c:v>
                </c:pt>
                <c:pt idx="2">
                  <c:v>26</c:v>
                </c:pt>
                <c:pt idx="3">
                  <c:v>23</c:v>
                </c:pt>
                <c:pt idx="4">
                  <c:v>20</c:v>
                </c:pt>
              </c:numCache>
            </c:numRef>
          </c:yVal>
          <c:smooth val="0"/>
        </c:ser>
        <c:ser>
          <c:idx val="2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Summarization!$X$2:$X$6</c:f>
              <c:numCache>
                <c:formatCode>General</c:formatCode>
                <c:ptCount val="5"/>
                <c:pt idx="0">
                  <c:v>21</c:v>
                </c:pt>
                <c:pt idx="1">
                  <c:v>28</c:v>
                </c:pt>
                <c:pt idx="2">
                  <c:v>34</c:v>
                </c:pt>
                <c:pt idx="3">
                  <c:v>39</c:v>
                </c:pt>
                <c:pt idx="4">
                  <c:v>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52736"/>
        <c:axId val="118453312"/>
      </c:scatterChart>
      <c:valAx>
        <c:axId val="11845273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H2 pressure / bar</a:t>
                </a:r>
              </a:p>
            </c:rich>
          </c:tx>
          <c:layout>
            <c:manualLayout>
              <c:xMode val="edge"/>
              <c:yMode val="edge"/>
              <c:x val="0.36875897034039012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8453312"/>
        <c:crosses val="autoZero"/>
        <c:crossBetween val="midCat"/>
        <c:majorUnit val="10"/>
      </c:valAx>
      <c:valAx>
        <c:axId val="118453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Selectvity / %</a:t>
                </a:r>
              </a:p>
            </c:rich>
          </c:tx>
          <c:layout>
            <c:manualLayout>
              <c:xMode val="edge"/>
              <c:yMode val="edge"/>
              <c:x val="1.3431758530183728E-3"/>
              <c:y val="0.3337991362925399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8452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369816272965883"/>
          <c:y val="9.6243178890979025E-2"/>
          <c:w val="0.72915551181102356"/>
          <c:h val="0.7320184888626845"/>
        </c:manualLayout>
      </c:layout>
      <c:scatterChart>
        <c:scatterStyle val="lineMarker"/>
        <c:varyColors val="0"/>
        <c:ser>
          <c:idx val="1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Summarization!$W$2:$W$6</c:f>
              <c:numCache>
                <c:formatCode>General</c:formatCode>
                <c:ptCount val="5"/>
                <c:pt idx="0">
                  <c:v>44</c:v>
                </c:pt>
                <c:pt idx="1">
                  <c:v>32</c:v>
                </c:pt>
                <c:pt idx="2">
                  <c:v>26</c:v>
                </c:pt>
                <c:pt idx="3">
                  <c:v>23</c:v>
                </c:pt>
                <c:pt idx="4">
                  <c:v>20</c:v>
                </c:pt>
              </c:numCache>
            </c:numRef>
          </c:yVal>
          <c:smooth val="0"/>
        </c:ser>
        <c:ser>
          <c:idx val="2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Summarization!$X$2:$X$6</c:f>
              <c:numCache>
                <c:formatCode>General</c:formatCode>
                <c:ptCount val="5"/>
                <c:pt idx="0">
                  <c:v>21</c:v>
                </c:pt>
                <c:pt idx="1">
                  <c:v>28</c:v>
                </c:pt>
                <c:pt idx="2">
                  <c:v>34</c:v>
                </c:pt>
                <c:pt idx="3">
                  <c:v>39</c:v>
                </c:pt>
                <c:pt idx="4">
                  <c:v>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55040"/>
        <c:axId val="118455616"/>
      </c:scatterChart>
      <c:valAx>
        <c:axId val="11845504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H2 pressure / bar</a:t>
                </a:r>
              </a:p>
            </c:rich>
          </c:tx>
          <c:layout>
            <c:manualLayout>
              <c:xMode val="edge"/>
              <c:yMode val="edge"/>
              <c:x val="0.36875897034039012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8455616"/>
        <c:crosses val="autoZero"/>
        <c:crossBetween val="midCat"/>
        <c:majorUnit val="10"/>
      </c:valAx>
      <c:valAx>
        <c:axId val="118455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Selectvity / %</a:t>
                </a:r>
              </a:p>
            </c:rich>
          </c:tx>
          <c:layout>
            <c:manualLayout>
              <c:xMode val="edge"/>
              <c:yMode val="edge"/>
              <c:x val="1.3431758530183728E-3"/>
              <c:y val="0.3337991362925399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845504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369816272965883"/>
          <c:y val="9.6243178890979025E-2"/>
          <c:w val="0.72915551181102356"/>
          <c:h val="0.7320184888626845"/>
        </c:manualLayout>
      </c:layout>
      <c:scatterChart>
        <c:scatterStyle val="lineMarker"/>
        <c:varyColors val="0"/>
        <c:ser>
          <c:idx val="1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Summarization!$Z$2:$Z$6</c:f>
              <c:numCache>
                <c:formatCode>General</c:formatCode>
                <c:ptCount val="5"/>
                <c:pt idx="0">
                  <c:v>68.5</c:v>
                </c:pt>
                <c:pt idx="1">
                  <c:v>53</c:v>
                </c:pt>
                <c:pt idx="2">
                  <c:v>43.8</c:v>
                </c:pt>
                <c:pt idx="3">
                  <c:v>37.200000000000003</c:v>
                </c:pt>
                <c:pt idx="4">
                  <c:v>26.8</c:v>
                </c:pt>
              </c:numCache>
            </c:numRef>
          </c:yVal>
          <c:smooth val="0"/>
        </c:ser>
        <c:ser>
          <c:idx val="2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Summarization!$AA$2:$AA$6</c:f>
              <c:numCache>
                <c:formatCode>General</c:formatCode>
                <c:ptCount val="5"/>
                <c:pt idx="0">
                  <c:v>31.5</c:v>
                </c:pt>
                <c:pt idx="1">
                  <c:v>47</c:v>
                </c:pt>
                <c:pt idx="2">
                  <c:v>56.2</c:v>
                </c:pt>
                <c:pt idx="3">
                  <c:v>60.7</c:v>
                </c:pt>
                <c:pt idx="4">
                  <c:v>70.8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Summarization!$AB$1</c:f>
              <c:strCache>
                <c:ptCount val="1"/>
                <c:pt idx="0">
                  <c:v>relative mannitol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</c:numCache>
            </c:numRef>
          </c:xVal>
          <c:yVal>
            <c:numRef>
              <c:f>Summarization!$AB$2:$AB$6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2.2000000000000002</c:v>
                </c:pt>
                <c:pt idx="4">
                  <c:v>2.4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20736"/>
        <c:axId val="119621312"/>
      </c:scatterChart>
      <c:valAx>
        <c:axId val="119620736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H2 pressure / bar</a:t>
                </a:r>
              </a:p>
            </c:rich>
          </c:tx>
          <c:layout>
            <c:manualLayout>
              <c:xMode val="edge"/>
              <c:yMode val="edge"/>
              <c:x val="0.36062504763496789"/>
              <c:y val="0.9287206039115016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9621312"/>
        <c:crosses val="autoZero"/>
        <c:crossBetween val="midCat"/>
        <c:majorUnit val="10"/>
      </c:valAx>
      <c:valAx>
        <c:axId val="119621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Re;ative</a:t>
                </a:r>
                <a:r>
                  <a:rPr lang="en-US" baseline="0"/>
                  <a:t> s</a:t>
                </a:r>
                <a:r>
                  <a:rPr lang="en-US"/>
                  <a:t>electvity / %</a:t>
                </a:r>
              </a:p>
            </c:rich>
          </c:tx>
          <c:layout>
            <c:manualLayout>
              <c:xMode val="edge"/>
              <c:yMode val="edge"/>
              <c:x val="4.2013134334985963E-2"/>
              <c:y val="0.2069335010963943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9620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'5bar'!$A$64:$A$70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'5bar'!$B$64:$B$70</c:f>
              <c:numCache>
                <c:formatCode>General</c:formatCode>
                <c:ptCount val="7"/>
                <c:pt idx="0">
                  <c:v>0</c:v>
                </c:pt>
                <c:pt idx="1">
                  <c:v>1.6209130284794357E-2</c:v>
                </c:pt>
                <c:pt idx="2">
                  <c:v>2.9492889723638314E-2</c:v>
                </c:pt>
                <c:pt idx="3">
                  <c:v>5.656330254130093E-2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59936"/>
        <c:axId val="109960512"/>
      </c:scatterChart>
      <c:valAx>
        <c:axId val="109959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60512"/>
        <c:crosses val="autoZero"/>
        <c:crossBetween val="midCat"/>
      </c:valAx>
      <c:valAx>
        <c:axId val="10996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5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'10bar'!$A$24:$A$30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'10bar'!$B$24:$B$30</c:f>
              <c:numCache>
                <c:formatCode>General</c:formatCode>
                <c:ptCount val="7"/>
                <c:pt idx="0">
                  <c:v>0</c:v>
                </c:pt>
                <c:pt idx="1">
                  <c:v>0.7</c:v>
                </c:pt>
                <c:pt idx="2">
                  <c:v>1.2</c:v>
                </c:pt>
                <c:pt idx="3">
                  <c:v>1.6</c:v>
                </c:pt>
                <c:pt idx="5">
                  <c:v>6.6</c:v>
                </c:pt>
                <c:pt idx="6">
                  <c:v>11.1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77056"/>
        <c:axId val="110077632"/>
      </c:scatterChart>
      <c:valAx>
        <c:axId val="110077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077632"/>
        <c:crosses val="autoZero"/>
        <c:crossBetween val="midCat"/>
      </c:valAx>
      <c:valAx>
        <c:axId val="110077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077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'10bar'!$A$44:$A$50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'10bar'!$B$44:$B$50</c:f>
              <c:numCache>
                <c:formatCode>General</c:formatCode>
                <c:ptCount val="7"/>
                <c:pt idx="0">
                  <c:v>0</c:v>
                </c:pt>
                <c:pt idx="1">
                  <c:v>2.0371518449633762E-2</c:v>
                </c:pt>
                <c:pt idx="2">
                  <c:v>2.7563086955523407E-2</c:v>
                </c:pt>
                <c:pt idx="3">
                  <c:v>3.2584020267425934E-2</c:v>
                </c:pt>
                <c:pt idx="4">
                  <c:v>7.3431149686574354E-2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79360"/>
        <c:axId val="110079936"/>
      </c:scatterChart>
      <c:valAx>
        <c:axId val="11007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079936"/>
        <c:crosses val="autoZero"/>
        <c:crossBetween val="midCat"/>
      </c:valAx>
      <c:valAx>
        <c:axId val="110079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07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'10bar'!$A$65:$A$71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'10bar'!$B$65:$B$71</c:f>
              <c:numCache>
                <c:formatCode>General</c:formatCode>
                <c:ptCount val="7"/>
                <c:pt idx="0">
                  <c:v>0</c:v>
                </c:pt>
                <c:pt idx="1">
                  <c:v>2.0701445053470813E-2</c:v>
                </c:pt>
                <c:pt idx="2">
                  <c:v>2.9029859327685995E-2</c:v>
                </c:pt>
                <c:pt idx="4">
                  <c:v>8.2888573728391285E-2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81664"/>
        <c:axId val="110082240"/>
      </c:scatterChart>
      <c:valAx>
        <c:axId val="11008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082240"/>
        <c:crosses val="autoZero"/>
        <c:crossBetween val="midCat"/>
      </c:valAx>
      <c:valAx>
        <c:axId val="11008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081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8.8374982585504566E-2"/>
                  <c:y val="-2.9976035604245152E-2"/>
                </c:manualLayout>
              </c:layout>
              <c:numFmt formatCode="General" sourceLinked="0"/>
            </c:trendlineLbl>
          </c:trendline>
          <c:xVal>
            <c:numRef>
              <c:f>'20bar'!$A$24:$A$30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'20bar'!$B$24:$B$30</c:f>
              <c:numCache>
                <c:formatCode>General</c:formatCode>
                <c:ptCount val="7"/>
                <c:pt idx="0">
                  <c:v>0</c:v>
                </c:pt>
                <c:pt idx="1">
                  <c:v>0.74</c:v>
                </c:pt>
                <c:pt idx="2">
                  <c:v>1.86</c:v>
                </c:pt>
                <c:pt idx="3">
                  <c:v>2.7</c:v>
                </c:pt>
                <c:pt idx="4">
                  <c:v>4.3499999999999996</c:v>
                </c:pt>
                <c:pt idx="5">
                  <c:v>8.18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23328"/>
        <c:axId val="113123904"/>
      </c:scatterChart>
      <c:valAx>
        <c:axId val="11312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123904"/>
        <c:crosses val="autoZero"/>
        <c:crossBetween val="midCat"/>
      </c:valAx>
      <c:valAx>
        <c:axId val="11312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123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'20bar'!$A$44:$A$50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'20bar'!$B$44:$B$50</c:f>
              <c:numCache>
                <c:formatCode>General</c:formatCode>
                <c:ptCount val="7"/>
                <c:pt idx="0">
                  <c:v>0</c:v>
                </c:pt>
                <c:pt idx="1">
                  <c:v>1.8513160815289354E-2</c:v>
                </c:pt>
                <c:pt idx="2">
                  <c:v>4.0822637061529388E-2</c:v>
                </c:pt>
                <c:pt idx="3">
                  <c:v>5.6770223416224661E-2</c:v>
                </c:pt>
                <c:pt idx="4">
                  <c:v>8.5028281019188232E-2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25632"/>
        <c:axId val="113126208"/>
      </c:scatterChart>
      <c:valAx>
        <c:axId val="11312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126208"/>
        <c:crosses val="autoZero"/>
        <c:crossBetween val="midCat"/>
      </c:valAx>
      <c:valAx>
        <c:axId val="113126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125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'20bar'!$A$63:$A$69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'20bar'!$B$63:$B$69</c:f>
              <c:numCache>
                <c:formatCode>General</c:formatCode>
                <c:ptCount val="7"/>
                <c:pt idx="0">
                  <c:v>0</c:v>
                </c:pt>
                <c:pt idx="1">
                  <c:v>1.5396527272030357E-2</c:v>
                </c:pt>
                <c:pt idx="2">
                  <c:v>3.530683429797999E-2</c:v>
                </c:pt>
                <c:pt idx="3">
                  <c:v>4.9026026294606923E-2</c:v>
                </c:pt>
                <c:pt idx="4">
                  <c:v>6.6391199356050451E-2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27936"/>
        <c:axId val="113128512"/>
      </c:scatterChart>
      <c:valAx>
        <c:axId val="11312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8512"/>
        <c:crosses val="autoZero"/>
        <c:crossBetween val="midCat"/>
      </c:valAx>
      <c:valAx>
        <c:axId val="11312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2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601670</xdr:colOff>
      <xdr:row>24</xdr:row>
      <xdr:rowOff>179295</xdr:rowOff>
    </xdr:from>
    <xdr:to>
      <xdr:col>6</xdr:col>
      <xdr:colOff>556847</xdr:colOff>
      <xdr:row>39</xdr:row>
      <xdr:rowOff>67236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100853</xdr:colOff>
      <xdr:row>45</xdr:row>
      <xdr:rowOff>145675</xdr:rowOff>
    </xdr:from>
    <xdr:to>
      <xdr:col>6</xdr:col>
      <xdr:colOff>705971</xdr:colOff>
      <xdr:row>60</xdr:row>
      <xdr:rowOff>33617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100853</xdr:colOff>
      <xdr:row>64</xdr:row>
      <xdr:rowOff>135590</xdr:rowOff>
    </xdr:from>
    <xdr:to>
      <xdr:col>6</xdr:col>
      <xdr:colOff>537882</xdr:colOff>
      <xdr:row>79</xdr:row>
      <xdr:rowOff>21290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210439</xdr:colOff>
      <xdr:row>24</xdr:row>
      <xdr:rowOff>76987</xdr:rowOff>
    </xdr:from>
    <xdr:to>
      <xdr:col>6</xdr:col>
      <xdr:colOff>806389</xdr:colOff>
      <xdr:row>38</xdr:row>
      <xdr:rowOff>155428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336177</xdr:colOff>
      <xdr:row>46</xdr:row>
      <xdr:rowOff>56029</xdr:rowOff>
    </xdr:from>
    <xdr:to>
      <xdr:col>6</xdr:col>
      <xdr:colOff>941295</xdr:colOff>
      <xdr:row>60</xdr:row>
      <xdr:rowOff>134471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280147</xdr:colOff>
      <xdr:row>65</xdr:row>
      <xdr:rowOff>68355</xdr:rowOff>
    </xdr:from>
    <xdr:to>
      <xdr:col>6</xdr:col>
      <xdr:colOff>885265</xdr:colOff>
      <xdr:row>79</xdr:row>
      <xdr:rowOff>144555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129669</xdr:colOff>
      <xdr:row>25</xdr:row>
      <xdr:rowOff>14327</xdr:rowOff>
    </xdr:from>
    <xdr:to>
      <xdr:col>6</xdr:col>
      <xdr:colOff>1105381</xdr:colOff>
      <xdr:row>39</xdr:row>
      <xdr:rowOff>28015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67237</xdr:colOff>
      <xdr:row>44</xdr:row>
      <xdr:rowOff>100853</xdr:rowOff>
    </xdr:from>
    <xdr:to>
      <xdr:col>6</xdr:col>
      <xdr:colOff>672355</xdr:colOff>
      <xdr:row>58</xdr:row>
      <xdr:rowOff>179295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100853</xdr:colOff>
      <xdr:row>63</xdr:row>
      <xdr:rowOff>101973</xdr:rowOff>
    </xdr:from>
    <xdr:to>
      <xdr:col>6</xdr:col>
      <xdr:colOff>705971</xdr:colOff>
      <xdr:row>77</xdr:row>
      <xdr:rowOff>178173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24</xdr:row>
      <xdr:rowOff>152400</xdr:rowOff>
    </xdr:from>
    <xdr:to>
      <xdr:col>6</xdr:col>
      <xdr:colOff>981075</xdr:colOff>
      <xdr:row>39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212912</xdr:colOff>
      <xdr:row>45</xdr:row>
      <xdr:rowOff>68355</xdr:rowOff>
    </xdr:from>
    <xdr:to>
      <xdr:col>6</xdr:col>
      <xdr:colOff>818030</xdr:colOff>
      <xdr:row>59</xdr:row>
      <xdr:rowOff>144555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224118</xdr:colOff>
      <xdr:row>63</xdr:row>
      <xdr:rowOff>90767</xdr:rowOff>
    </xdr:from>
    <xdr:to>
      <xdr:col>6</xdr:col>
      <xdr:colOff>829236</xdr:colOff>
      <xdr:row>77</xdr:row>
      <xdr:rowOff>166967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571291</xdr:colOff>
      <xdr:row>24</xdr:row>
      <xdr:rowOff>143625</xdr:rowOff>
    </xdr:from>
    <xdr:to>
      <xdr:col>6</xdr:col>
      <xdr:colOff>519369</xdr:colOff>
      <xdr:row>39</xdr:row>
      <xdr:rowOff>31567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493059</xdr:colOff>
      <xdr:row>45</xdr:row>
      <xdr:rowOff>78439</xdr:rowOff>
    </xdr:from>
    <xdr:to>
      <xdr:col>6</xdr:col>
      <xdr:colOff>448236</xdr:colOff>
      <xdr:row>59</xdr:row>
      <xdr:rowOff>156881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448235</xdr:colOff>
      <xdr:row>64</xdr:row>
      <xdr:rowOff>169207</xdr:rowOff>
    </xdr:from>
    <xdr:to>
      <xdr:col>6</xdr:col>
      <xdr:colOff>403412</xdr:colOff>
      <xdr:row>79</xdr:row>
      <xdr:rowOff>54907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137077</xdr:colOff>
      <xdr:row>7</xdr:row>
      <xdr:rowOff>155920</xdr:rowOff>
    </xdr:from>
    <xdr:to>
      <xdr:col>3</xdr:col>
      <xdr:colOff>516089</xdr:colOff>
      <xdr:row>21</xdr:row>
      <xdr:rowOff>94960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629964</xdr:colOff>
      <xdr:row>7</xdr:row>
      <xdr:rowOff>154206</xdr:rowOff>
    </xdr:from>
    <xdr:to>
      <xdr:col>5</xdr:col>
      <xdr:colOff>868172</xdr:colOff>
      <xdr:row>21</xdr:row>
      <xdr:rowOff>93246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985017</xdr:colOff>
      <xdr:row>7</xdr:row>
      <xdr:rowOff>154206</xdr:rowOff>
    </xdr:from>
    <xdr:to>
      <xdr:col>8</xdr:col>
      <xdr:colOff>284719</xdr:colOff>
      <xdr:row>21</xdr:row>
      <xdr:rowOff>93246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41413</xdr:colOff>
      <xdr:row>9</xdr:row>
      <xdr:rowOff>115957</xdr:rowOff>
    </xdr:from>
    <xdr:to>
      <xdr:col>2</xdr:col>
      <xdr:colOff>737152</xdr:colOff>
      <xdr:row>16</xdr:row>
      <xdr:rowOff>33131</xdr:rowOff>
    </xdr:to>
    <xdr:sp macro="" textlink="">
      <xdr:nvSpPr>
        <xdr:cNvPr id="11" name="Freeform 10"/>
        <xdr:cNvSpPr/>
      </xdr:nvSpPr>
      <xdr:spPr>
        <a:xfrm>
          <a:off x="853109" y="2286000"/>
          <a:ext cx="1648239" cy="1250674"/>
        </a:xfrm>
        <a:custGeom>
          <a:avLst/>
          <a:gdLst>
            <a:gd name="connsiteX0" fmla="*/ 0 w 1648239"/>
            <a:gd name="connsiteY0" fmla="*/ 1250674 h 1250674"/>
            <a:gd name="connsiteX1" fmla="*/ 612913 w 1648239"/>
            <a:gd name="connsiteY1" fmla="*/ 695739 h 1250674"/>
            <a:gd name="connsiteX2" fmla="*/ 1648239 w 1648239"/>
            <a:gd name="connsiteY2" fmla="*/ 0 h 1250674"/>
            <a:gd name="connsiteX3" fmla="*/ 1648239 w 1648239"/>
            <a:gd name="connsiteY3" fmla="*/ 0 h 12506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648239" h="1250674">
              <a:moveTo>
                <a:pt x="0" y="1250674"/>
              </a:moveTo>
              <a:cubicBezTo>
                <a:pt x="169103" y="1077429"/>
                <a:pt x="338207" y="904185"/>
                <a:pt x="612913" y="695739"/>
              </a:cubicBezTo>
              <a:cubicBezTo>
                <a:pt x="887620" y="487293"/>
                <a:pt x="1648239" y="0"/>
                <a:pt x="1648239" y="0"/>
              </a:cubicBezTo>
              <a:lnTo>
                <a:pt x="1648239" y="0"/>
              </a:lnTo>
            </a:path>
          </a:pathLst>
        </a:custGeom>
        <a:noFill/>
        <a:ln w="127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649939</xdr:colOff>
      <xdr:row>6</xdr:row>
      <xdr:rowOff>168086</xdr:rowOff>
    </xdr:from>
    <xdr:to>
      <xdr:col>11</xdr:col>
      <xdr:colOff>840441</xdr:colOff>
      <xdr:row>33</xdr:row>
      <xdr:rowOff>100851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1154205</xdr:colOff>
      <xdr:row>10</xdr:row>
      <xdr:rowOff>78441</xdr:rowOff>
    </xdr:from>
    <xdr:to>
      <xdr:col>19</xdr:col>
      <xdr:colOff>560293</xdr:colOff>
      <xdr:row>31</xdr:row>
      <xdr:rowOff>56029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302558</xdr:colOff>
      <xdr:row>8</xdr:row>
      <xdr:rowOff>179293</xdr:rowOff>
    </xdr:from>
    <xdr:to>
      <xdr:col>27</xdr:col>
      <xdr:colOff>425823</xdr:colOff>
      <xdr:row>32</xdr:row>
      <xdr:rowOff>112059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526675</xdr:colOff>
      <xdr:row>46</xdr:row>
      <xdr:rowOff>123264</xdr:rowOff>
    </xdr:from>
    <xdr:to>
      <xdr:col>22</xdr:col>
      <xdr:colOff>1580028</xdr:colOff>
      <xdr:row>70</xdr:row>
      <xdr:rowOff>56030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470647</xdr:colOff>
      <xdr:row>14</xdr:row>
      <xdr:rowOff>33617</xdr:rowOff>
    </xdr:from>
    <xdr:to>
      <xdr:col>36</xdr:col>
      <xdr:colOff>313765</xdr:colOff>
      <xdr:row>37</xdr:row>
      <xdr:rowOff>156883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0.22447</cdr:x>
      <cdr:y>0.41317</cdr:y>
    </cdr:from>
    <cdr:to>
      <cdr:x>0.78068</cdr:x>
      <cdr:y>0.77605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688769" y="1076728"/>
          <a:ext cx="1706683" cy="945690"/>
        </a:xfrm>
        <a:custGeom xmlns:a="http://schemas.openxmlformats.org/drawingml/2006/main">
          <a:avLst/>
          <a:gdLst>
            <a:gd name="connsiteX0" fmla="*/ 0 w 1739348"/>
            <a:gd name="connsiteY0" fmla="*/ 869674 h 869674"/>
            <a:gd name="connsiteX1" fmla="*/ 381000 w 1739348"/>
            <a:gd name="connsiteY1" fmla="*/ 579782 h 869674"/>
            <a:gd name="connsiteX2" fmla="*/ 1739348 w 1739348"/>
            <a:gd name="connsiteY2" fmla="*/ 0 h 869674"/>
            <a:gd name="connsiteX3" fmla="*/ 1739348 w 1739348"/>
            <a:gd name="connsiteY3" fmla="*/ 0 h 8696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739348" h="869674">
              <a:moveTo>
                <a:pt x="0" y="869674"/>
              </a:moveTo>
              <a:cubicBezTo>
                <a:pt x="45554" y="797201"/>
                <a:pt x="91109" y="724728"/>
                <a:pt x="381000" y="579782"/>
              </a:cubicBezTo>
              <a:cubicBezTo>
                <a:pt x="670891" y="434836"/>
                <a:pt x="1739348" y="0"/>
                <a:pt x="1739348" y="0"/>
              </a:cubicBezTo>
              <a:lnTo>
                <a:pt x="1739348" y="0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0.21146</cdr:x>
      <cdr:y>0.46714</cdr:y>
    </cdr:from>
    <cdr:to>
      <cdr:x>0.877</cdr:x>
      <cdr:y>0.65355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608286" y="1217394"/>
          <a:ext cx="1914525" cy="485775"/>
        </a:xfrm>
        <a:custGeom xmlns:a="http://schemas.openxmlformats.org/drawingml/2006/main">
          <a:avLst/>
          <a:gdLst>
            <a:gd name="connsiteX0" fmla="*/ 0 w 1914525"/>
            <a:gd name="connsiteY0" fmla="*/ 485775 h 485775"/>
            <a:gd name="connsiteX1" fmla="*/ 1914525 w 1914525"/>
            <a:gd name="connsiteY1" fmla="*/ 0 h 485775"/>
            <a:gd name="connsiteX2" fmla="*/ 1914525 w 1914525"/>
            <a:gd name="connsiteY2" fmla="*/ 0 h 485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914525" h="485775">
              <a:moveTo>
                <a:pt x="0" y="485775"/>
              </a:moveTo>
              <a:lnTo>
                <a:pt x="1914525" y="0"/>
              </a:lnTo>
              <a:lnTo>
                <a:pt x="1914525" y="0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0.21808</cdr:x>
      <cdr:y>0.18937</cdr:y>
    </cdr:from>
    <cdr:to>
      <cdr:x>0.88693</cdr:x>
      <cdr:y>0.70106</cdr:y>
    </cdr:to>
    <cdr:sp macro="" textlink="">
      <cdr:nvSpPr>
        <cdr:cNvPr id="6" name="Freeform 5"/>
        <cdr:cNvSpPr/>
      </cdr:nvSpPr>
      <cdr:spPr>
        <a:xfrm xmlns:a="http://schemas.openxmlformats.org/drawingml/2006/main">
          <a:off x="627336" y="493494"/>
          <a:ext cx="1924050" cy="1333500"/>
        </a:xfrm>
        <a:custGeom xmlns:a="http://schemas.openxmlformats.org/drawingml/2006/main">
          <a:avLst/>
          <a:gdLst>
            <a:gd name="connsiteX0" fmla="*/ 0 w 1924050"/>
            <a:gd name="connsiteY0" fmla="*/ 1428750 h 1428750"/>
            <a:gd name="connsiteX1" fmla="*/ 504825 w 1924050"/>
            <a:gd name="connsiteY1" fmla="*/ 571500 h 1428750"/>
            <a:gd name="connsiteX2" fmla="*/ 1924050 w 1924050"/>
            <a:gd name="connsiteY2" fmla="*/ 0 h 1428750"/>
            <a:gd name="connsiteX3" fmla="*/ 1924050 w 1924050"/>
            <a:gd name="connsiteY3" fmla="*/ 0 h 1428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924050" h="1428750">
              <a:moveTo>
                <a:pt x="0" y="1428750"/>
              </a:moveTo>
              <a:cubicBezTo>
                <a:pt x="92075" y="1119187"/>
                <a:pt x="184150" y="809625"/>
                <a:pt x="504825" y="571500"/>
              </a:cubicBezTo>
              <a:cubicBezTo>
                <a:pt x="825500" y="333375"/>
                <a:pt x="1924050" y="0"/>
                <a:pt x="1924050" y="0"/>
              </a:cubicBezTo>
              <a:lnTo>
                <a:pt x="1924050" y="0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92D05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0.21477</cdr:x>
      <cdr:y>0.28439</cdr:y>
    </cdr:from>
    <cdr:to>
      <cdr:x>0.89687</cdr:x>
      <cdr:y>0.66086</cdr:y>
    </cdr:to>
    <cdr:sp macro="" textlink="">
      <cdr:nvSpPr>
        <cdr:cNvPr id="7" name="Freeform 6"/>
        <cdr:cNvSpPr/>
      </cdr:nvSpPr>
      <cdr:spPr>
        <a:xfrm xmlns:a="http://schemas.openxmlformats.org/drawingml/2006/main">
          <a:off x="617811" y="741144"/>
          <a:ext cx="1962150" cy="981075"/>
        </a:xfrm>
        <a:custGeom xmlns:a="http://schemas.openxmlformats.org/drawingml/2006/main">
          <a:avLst/>
          <a:gdLst>
            <a:gd name="connsiteX0" fmla="*/ 0 w 1962150"/>
            <a:gd name="connsiteY0" fmla="*/ 0 h 981075"/>
            <a:gd name="connsiteX1" fmla="*/ 514350 w 1962150"/>
            <a:gd name="connsiteY1" fmla="*/ 561975 h 981075"/>
            <a:gd name="connsiteX2" fmla="*/ 1962150 w 1962150"/>
            <a:gd name="connsiteY2" fmla="*/ 981075 h 981075"/>
            <a:gd name="connsiteX3" fmla="*/ 1962150 w 1962150"/>
            <a:gd name="connsiteY3" fmla="*/ 981075 h 9810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962150" h="981075">
              <a:moveTo>
                <a:pt x="0" y="0"/>
              </a:moveTo>
              <a:cubicBezTo>
                <a:pt x="93662" y="199231"/>
                <a:pt x="187325" y="398463"/>
                <a:pt x="514350" y="561975"/>
              </a:cubicBezTo>
              <a:cubicBezTo>
                <a:pt x="841375" y="725487"/>
                <a:pt x="1962150" y="981075"/>
                <a:pt x="1962150" y="981075"/>
              </a:cubicBezTo>
              <a:lnTo>
                <a:pt x="1962150" y="981075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0.22672</cdr:x>
      <cdr:y>0.3329</cdr:y>
    </cdr:from>
    <cdr:to>
      <cdr:x>0.88581</cdr:x>
      <cdr:y>0.35045</cdr:y>
    </cdr:to>
    <cdr:sp macro="" textlink="">
      <cdr:nvSpPr>
        <cdr:cNvPr id="4" name="Freeform 3"/>
        <cdr:cNvSpPr/>
      </cdr:nvSpPr>
      <cdr:spPr>
        <a:xfrm xmlns:a="http://schemas.openxmlformats.org/drawingml/2006/main" flipV="1">
          <a:off x="654211" y="867551"/>
          <a:ext cx="1901859" cy="45736"/>
        </a:xfrm>
        <a:custGeom xmlns:a="http://schemas.openxmlformats.org/drawingml/2006/main">
          <a:avLst/>
          <a:gdLst>
            <a:gd name="connsiteX0" fmla="*/ 0 w 1913282"/>
            <a:gd name="connsiteY0" fmla="*/ 0 h 99391"/>
            <a:gd name="connsiteX1" fmla="*/ 1913282 w 1913282"/>
            <a:gd name="connsiteY1" fmla="*/ 99391 h 99391"/>
            <a:gd name="connsiteX2" fmla="*/ 1913282 w 1913282"/>
            <a:gd name="connsiteY2" fmla="*/ 99391 h 9939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913282" h="99391">
              <a:moveTo>
                <a:pt x="0" y="0"/>
              </a:moveTo>
              <a:lnTo>
                <a:pt x="1913282" y="99391"/>
              </a:lnTo>
              <a:lnTo>
                <a:pt x="1913282" y="99391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0.21607</cdr:x>
      <cdr:y>0.47477</cdr:y>
    </cdr:from>
    <cdr:to>
      <cdr:x>0.88667</cdr:x>
      <cdr:y>0.54151</cdr:y>
    </cdr:to>
    <cdr:sp macro="" textlink="">
      <cdr:nvSpPr>
        <cdr:cNvPr id="5" name="Freeform 4"/>
        <cdr:cNvSpPr/>
      </cdr:nvSpPr>
      <cdr:spPr>
        <a:xfrm xmlns:a="http://schemas.openxmlformats.org/drawingml/2006/main">
          <a:off x="621809" y="1237273"/>
          <a:ext cx="1929848" cy="173935"/>
        </a:xfrm>
        <a:custGeom xmlns:a="http://schemas.openxmlformats.org/drawingml/2006/main">
          <a:avLst/>
          <a:gdLst>
            <a:gd name="connsiteX0" fmla="*/ 0 w 1929848"/>
            <a:gd name="connsiteY0" fmla="*/ 173935 h 173935"/>
            <a:gd name="connsiteX1" fmla="*/ 1929848 w 1929848"/>
            <a:gd name="connsiteY1" fmla="*/ 0 h 173935"/>
            <a:gd name="connsiteX2" fmla="*/ 1929848 w 1929848"/>
            <a:gd name="connsiteY2" fmla="*/ 0 h 17393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929848" h="173935">
              <a:moveTo>
                <a:pt x="0" y="173935"/>
              </a:moveTo>
              <a:lnTo>
                <a:pt x="1929848" y="0"/>
              </a:lnTo>
              <a:lnTo>
                <a:pt x="1929848" y="0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zoomScale="85" zoomScaleNormal="85" workbookViewId="0">
      <selection activeCell="M19" sqref="M19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6.42578125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1922980</v>
      </c>
      <c r="B4" s="5" t="s">
        <v>33</v>
      </c>
      <c r="C4" s="5">
        <v>5.5549999999999997</v>
      </c>
      <c r="D4" s="5">
        <f t="shared" ref="D4:D11" si="0">A4/13346600*40</f>
        <v>5.7632056104176339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1921570</v>
      </c>
      <c r="B5" s="5">
        <v>0</v>
      </c>
      <c r="C5" s="5">
        <v>5.5549999999999997</v>
      </c>
      <c r="D5" s="5">
        <f t="shared" si="0"/>
        <v>5.7589798150839915</v>
      </c>
      <c r="E5" s="2">
        <f>(D4-D5)/D4*100</f>
        <v>7.3323695514243489E-2</v>
      </c>
      <c r="F5" s="8">
        <f>(L5+L15+L25+L35)/(E5/100*D4)*100</f>
        <v>0</v>
      </c>
      <c r="G5" s="5">
        <f>(L5+L15+L25+L35+D5)/D4*100</f>
        <v>99.926676304485767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1912180</v>
      </c>
      <c r="B6" s="5">
        <v>15</v>
      </c>
      <c r="C6" s="5">
        <v>5.5549999999999997</v>
      </c>
      <c r="D6" s="5">
        <f t="shared" si="0"/>
        <v>5.7308378163727092</v>
      </c>
      <c r="E6" s="2">
        <f>(D4-D6)/D4*100</f>
        <v>0.56162830606661607</v>
      </c>
      <c r="F6" s="8">
        <f>(L6+L16+L26+L36)/(E6/100*D4)*100</f>
        <v>80.733325937928768</v>
      </c>
      <c r="G6" s="5">
        <f>(L6+L16+L26+L36+D6)/D4*100</f>
        <v>99.891792904829813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1902130</v>
      </c>
      <c r="B7" s="5">
        <v>30</v>
      </c>
      <c r="C7" s="5">
        <v>5.5549999999999997</v>
      </c>
      <c r="D7" s="5">
        <f t="shared" si="0"/>
        <v>5.7007177858031257</v>
      </c>
      <c r="E7" s="2">
        <f>(D4-D7)/D4*100</f>
        <v>1.0842546464341738</v>
      </c>
      <c r="F7" s="8">
        <f>(L7+L17+L27+L37)/(E7/100*D4)*100</f>
        <v>74.247548721201667</v>
      </c>
      <c r="G7" s="5">
        <f>(L7+L17+L27+L37+D7)/D4*100</f>
        <v>99.720777850438935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1880490</v>
      </c>
      <c r="B8" s="5">
        <v>45</v>
      </c>
      <c r="C8" s="5">
        <v>5.5549999999999997</v>
      </c>
      <c r="D8" s="5">
        <f t="shared" si="0"/>
        <v>5.6358623169945901</v>
      </c>
      <c r="E8" s="2">
        <f>(D4-D8)/D4*100</f>
        <v>2.2095913634047117</v>
      </c>
      <c r="F8" s="8">
        <f>(L8+L18+L28+L38)/(E8/100*D4)*100</f>
        <v>65.906406874806251</v>
      </c>
      <c r="G8" s="5">
        <f>(L8+L18+L28+L38+D8)/D4*100</f>
        <v>99.246670910831384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1866330</v>
      </c>
      <c r="B9" s="5">
        <v>60</v>
      </c>
      <c r="C9" s="5">
        <v>5.5549999999999997</v>
      </c>
      <c r="D9" s="5">
        <f t="shared" si="0"/>
        <v>5.5934245425801334</v>
      </c>
      <c r="E9" s="2">
        <f>(D4-D9)/D4*100</f>
        <v>2.9459484758031595</v>
      </c>
      <c r="F9" s="23">
        <f>(L9+L19+L29+L39)/(E9/100*D4)*100</f>
        <v>60.057223750680002</v>
      </c>
      <c r="G9" s="5">
        <f>(L9+L19+L29+L39+D9)/D4*100</f>
        <v>98.823306391889702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1838030</v>
      </c>
      <c r="B10" s="5">
        <v>120</v>
      </c>
      <c r="C10" s="5">
        <v>5.5549999999999997</v>
      </c>
      <c r="D10" s="5">
        <f t="shared" si="0"/>
        <v>5.5086089341105602</v>
      </c>
      <c r="E10" s="2">
        <f>(D4-D10)/D4*100</f>
        <v>4.4176226481814558</v>
      </c>
      <c r="F10" s="8">
        <f>(L10+L20+L30+L40)/(E10/100*D4)*100</f>
        <v>47.656917328931165</v>
      </c>
      <c r="G10" s="5">
        <f>(L10+L20+L30+L40+D10)/D4*100</f>
        <v>97.687680125166523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1735440</v>
      </c>
      <c r="B11" s="5">
        <v>240</v>
      </c>
      <c r="C11" s="5">
        <v>5.5549999999999997</v>
      </c>
      <c r="D11" s="5">
        <f t="shared" si="0"/>
        <v>5.2011448608634412</v>
      </c>
      <c r="E11" s="2">
        <f>(D4-D11)/D4*100</f>
        <v>9.7525715296050777</v>
      </c>
      <c r="F11" s="23">
        <f>(L11+L21+L31+L41)/(E11/100*D4)*100</f>
        <v>35.652297513169707</v>
      </c>
      <c r="G11" s="5">
        <f>(L11+L21+L31+L41+D11)/D4*100</f>
        <v>93.724444287314412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64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74</v>
      </c>
      <c r="D16" s="1" t="s">
        <v>70</v>
      </c>
      <c r="F16" s="1"/>
      <c r="G16" s="1"/>
      <c r="H16" s="13"/>
      <c r="I16" s="18">
        <v>5286</v>
      </c>
      <c r="J16" s="5">
        <v>15</v>
      </c>
      <c r="K16" s="5">
        <v>0</v>
      </c>
      <c r="L16" s="5">
        <f t="shared" si="3"/>
        <v>1.6209130284794357E-2</v>
      </c>
      <c r="M16" s="5">
        <f t="shared" ref="M16:M21" si="6">L16/(L6+L16+L26+L36)*100</f>
        <v>62.028855306711165</v>
      </c>
      <c r="N16" s="2">
        <f>L16/(D4-D6)*100</f>
        <v>50.077957930333362</v>
      </c>
      <c r="O16" s="2">
        <f>E6*N16/100</f>
        <v>0.2812519868368839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9618</v>
      </c>
      <c r="J17" s="5">
        <v>30</v>
      </c>
      <c r="K17" s="5">
        <v>0</v>
      </c>
      <c r="L17" s="5">
        <f t="shared" si="3"/>
        <v>2.9492889723638314E-2</v>
      </c>
      <c r="M17" s="5">
        <f t="shared" si="6"/>
        <v>63.568183457613614</v>
      </c>
      <c r="N17" s="2">
        <f>L17/(D4-D7)*100</f>
        <v>47.197817983874515</v>
      </c>
      <c r="O17" s="2">
        <f t="shared" ref="O17:O20" si="7">E7*N17/100</f>
        <v>0.51174453450570356</v>
      </c>
      <c r="R17" s="2"/>
    </row>
    <row r="18" spans="1:18" ht="18" x14ac:dyDescent="0.25">
      <c r="A18" s="1" t="s">
        <v>38</v>
      </c>
      <c r="C18" s="18" t="s">
        <v>77</v>
      </c>
      <c r="F18" s="1"/>
      <c r="G18" s="1"/>
      <c r="H18" s="13"/>
      <c r="I18" s="18">
        <v>18446</v>
      </c>
      <c r="J18" s="5">
        <v>45</v>
      </c>
      <c r="K18" s="5">
        <v>0</v>
      </c>
      <c r="L18" s="5">
        <f t="shared" si="3"/>
        <v>5.656330254130093E-2</v>
      </c>
      <c r="M18" s="5">
        <f t="shared" si="6"/>
        <v>67.395522670026892</v>
      </c>
      <c r="N18" s="2">
        <f>L18/(D4-D8)*100</f>
        <v>44.41796738631021</v>
      </c>
      <c r="O18" s="2">
        <f t="shared" si="7"/>
        <v>0.981455571167832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22792</v>
      </c>
      <c r="J19" s="5">
        <v>60</v>
      </c>
      <c r="K19" s="5">
        <v>0</v>
      </c>
      <c r="L19" s="5">
        <f t="shared" si="3"/>
        <v>6.9889991950630531E-2</v>
      </c>
      <c r="M19" s="5">
        <f t="shared" si="6"/>
        <v>68.542584701104758</v>
      </c>
      <c r="N19" s="2">
        <f>L19/(D4-D9)*100</f>
        <v>41.164773458441843</v>
      </c>
      <c r="O19" s="2">
        <f t="shared" si="7"/>
        <v>1.212693016266791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27141</v>
      </c>
      <c r="J20" s="5">
        <v>120</v>
      </c>
      <c r="K20" s="5">
        <v>0</v>
      </c>
      <c r="L20" s="5">
        <f t="shared" si="3"/>
        <v>8.3225880639349908E-2</v>
      </c>
      <c r="M20" s="5">
        <f t="shared" si="6"/>
        <v>68.592988168972965</v>
      </c>
      <c r="N20" s="2">
        <f>L20/(D4-D10)*100</f>
        <v>32.689303665130979</v>
      </c>
      <c r="O20" s="2">
        <f t="shared" si="7"/>
        <v>1.4440900822436367</v>
      </c>
      <c r="R20" s="2"/>
    </row>
    <row r="21" spans="1:18" x14ac:dyDescent="0.25">
      <c r="A21" s="1" t="s">
        <v>66</v>
      </c>
      <c r="F21" s="1"/>
      <c r="G21" s="1"/>
      <c r="H21" s="13"/>
      <c r="I21" s="18">
        <v>52111</v>
      </c>
      <c r="J21" s="5">
        <v>240</v>
      </c>
      <c r="K21" s="5">
        <v>0</v>
      </c>
      <c r="L21" s="5">
        <f t="shared" si="3"/>
        <v>0.15979454942696153</v>
      </c>
      <c r="M21" s="5">
        <f t="shared" si="6"/>
        <v>79.742744981610997</v>
      </c>
      <c r="N21" s="24">
        <f>L21/(D4-D11)*100</f>
        <v>28.430120686012156</v>
      </c>
      <c r="O21" s="24">
        <f>E11*N21/100</f>
        <v>2.7726678558563855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80</v>
      </c>
      <c r="F23" s="4" t="s">
        <v>81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2.2928000000000002</v>
      </c>
      <c r="D24" s="16">
        <f>C24/100*5.5555</f>
        <v>0.127376504</v>
      </c>
      <c r="E24" s="16">
        <v>1.55</v>
      </c>
      <c r="F24" s="16">
        <f>E24/100*0.2</f>
        <v>3.1000000000000003E-3</v>
      </c>
      <c r="G24" s="17">
        <f>D24/(F24*1)</f>
        <v>41.089194838709673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0.56000000000000005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1.08</v>
      </c>
      <c r="F26" s="1"/>
      <c r="G26" s="1"/>
      <c r="H26" s="14"/>
      <c r="I26" s="18">
        <v>0</v>
      </c>
      <c r="J26" s="5">
        <v>15</v>
      </c>
      <c r="K26" s="5">
        <v>0</v>
      </c>
      <c r="L26" s="5">
        <f t="shared" si="8"/>
        <v>0</v>
      </c>
      <c r="M26" s="5">
        <f>L26/(L26+L16+L6+L36)*100</f>
        <v>0</v>
      </c>
      <c r="N26" s="2">
        <f>L26/(D4-D6)*100</f>
        <v>0</v>
      </c>
      <c r="O26" s="2">
        <f>E6*N26/100</f>
        <v>0</v>
      </c>
      <c r="R26" s="2"/>
    </row>
    <row r="27" spans="1:18" x14ac:dyDescent="0.25">
      <c r="A27" s="5">
        <v>0.75</v>
      </c>
      <c r="B27" s="18">
        <v>2.21</v>
      </c>
      <c r="F27" s="1"/>
      <c r="G27" s="1"/>
      <c r="H27" s="14"/>
      <c r="I27" s="18">
        <v>0</v>
      </c>
      <c r="J27" s="5">
        <v>30</v>
      </c>
      <c r="K27" s="5">
        <v>0</v>
      </c>
      <c r="L27" s="5">
        <f t="shared" si="8"/>
        <v>0</v>
      </c>
      <c r="M27" s="5">
        <f t="shared" ref="M27" si="10">L27/(L27+L17+L7+L37)*100</f>
        <v>0</v>
      </c>
      <c r="N27" s="2">
        <f>L27/(D4-D7)*100</f>
        <v>0</v>
      </c>
      <c r="O27" s="2">
        <f>E7*N27/100</f>
        <v>0</v>
      </c>
      <c r="R27" s="2"/>
    </row>
    <row r="28" spans="1:18" x14ac:dyDescent="0.25">
      <c r="A28" s="5">
        <v>1</v>
      </c>
      <c r="B28" s="18"/>
      <c r="F28" s="1"/>
      <c r="G28" s="1"/>
      <c r="H28" s="14"/>
      <c r="I28" s="18">
        <v>0</v>
      </c>
      <c r="J28" s="5">
        <v>45</v>
      </c>
      <c r="K28" s="5">
        <v>0</v>
      </c>
      <c r="L28" s="5">
        <f t="shared" si="8"/>
        <v>0</v>
      </c>
      <c r="M28" s="5">
        <f>L28/(L28+L18+L8+L38)*100</f>
        <v>0</v>
      </c>
      <c r="N28" s="2">
        <f>L28/(D4-D8)*100</f>
        <v>0</v>
      </c>
      <c r="O28" s="2">
        <f>E8*N28/100</f>
        <v>0</v>
      </c>
      <c r="R28" s="2"/>
    </row>
    <row r="29" spans="1:18" x14ac:dyDescent="0.25">
      <c r="A29" s="5">
        <v>2</v>
      </c>
      <c r="B29" s="18">
        <v>4.42</v>
      </c>
      <c r="F29" s="1"/>
      <c r="G29" s="1"/>
      <c r="H29" s="14"/>
      <c r="I29" s="18">
        <v>0</v>
      </c>
      <c r="J29" s="5">
        <v>60</v>
      </c>
      <c r="K29" s="5">
        <v>0</v>
      </c>
      <c r="L29" s="5">
        <f t="shared" si="8"/>
        <v>0</v>
      </c>
      <c r="M29" s="5">
        <f>L29/(L29+L19+L9+L39)*100</f>
        <v>0</v>
      </c>
      <c r="N29" s="2">
        <f>L29/(D4-D9)*100</f>
        <v>0</v>
      </c>
      <c r="O29" s="2">
        <f>E9*N29/100</f>
        <v>0</v>
      </c>
      <c r="R29" s="2"/>
    </row>
    <row r="30" spans="1:18" x14ac:dyDescent="0.25">
      <c r="A30" s="5">
        <v>4</v>
      </c>
      <c r="B30" s="18"/>
      <c r="H30" s="14"/>
      <c r="I30" s="18">
        <v>0</v>
      </c>
      <c r="J30" s="5">
        <v>120</v>
      </c>
      <c r="K30" s="5">
        <v>0</v>
      </c>
      <c r="L30" s="5">
        <f t="shared" si="8"/>
        <v>0</v>
      </c>
      <c r="M30" s="5">
        <f>L30/(L30+L20+L10+L40)*100</f>
        <v>0</v>
      </c>
      <c r="N30" s="2">
        <f>L30/(D4-D10)*100</f>
        <v>0</v>
      </c>
      <c r="O30" s="2">
        <f t="shared" ref="O30:O31" si="11">E10*N30/100</f>
        <v>0</v>
      </c>
      <c r="R30" s="2"/>
    </row>
    <row r="31" spans="1:18" x14ac:dyDescent="0.25">
      <c r="G31" s="1"/>
      <c r="H31" s="14"/>
      <c r="I31" s="18">
        <v>0</v>
      </c>
      <c r="J31" s="5">
        <v>240</v>
      </c>
      <c r="K31" s="5">
        <v>0</v>
      </c>
      <c r="L31" s="5">
        <f t="shared" si="8"/>
        <v>0</v>
      </c>
      <c r="M31" s="5">
        <f>L31/(L31+L21+L11+L41)*100</f>
        <v>0</v>
      </c>
      <c r="N31" s="24">
        <f>L31/(D4-D11)*100</f>
        <v>0</v>
      </c>
      <c r="O31" s="24">
        <f t="shared" si="11"/>
        <v>0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3241</v>
      </c>
      <c r="J36" s="5">
        <v>15</v>
      </c>
      <c r="K36" s="5">
        <v>0</v>
      </c>
      <c r="L36" s="5">
        <f t="shared" si="12"/>
        <v>9.922466380412236E-3</v>
      </c>
      <c r="M36" s="5">
        <f t="shared" si="14"/>
        <v>37.971144693288835</v>
      </c>
      <c r="N36" s="2">
        <f>L36/(D4-D6)*100</f>
        <v>30.655368007595428</v>
      </c>
      <c r="O36" s="2">
        <f>E6*N36/100</f>
        <v>0.17216922405954554</v>
      </c>
      <c r="Q36" s="2"/>
      <c r="R36" s="2"/>
    </row>
    <row r="37" spans="1:18" x14ac:dyDescent="0.25">
      <c r="F37" s="1"/>
      <c r="G37" s="1"/>
      <c r="H37" s="13"/>
      <c r="I37" s="18">
        <v>5521</v>
      </c>
      <c r="J37" s="5">
        <v>30</v>
      </c>
      <c r="K37" s="5">
        <v>0</v>
      </c>
      <c r="L37" s="5">
        <f t="shared" si="12"/>
        <v>1.6902788301837692E-2</v>
      </c>
      <c r="M37" s="5">
        <f t="shared" si="14"/>
        <v>36.431816542386386</v>
      </c>
      <c r="N37" s="2">
        <f>L37/(D4-D7)*100</f>
        <v>27.049730737327131</v>
      </c>
      <c r="O37" s="2">
        <f t="shared" ref="O37:O41" si="15">E7*N37/100</f>
        <v>0.29328796236740229</v>
      </c>
      <c r="Q37" s="2"/>
      <c r="R37" s="2"/>
    </row>
    <row r="38" spans="1:18" x14ac:dyDescent="0.25">
      <c r="F38" s="1"/>
      <c r="G38" s="1"/>
      <c r="H38" s="13"/>
      <c r="I38" s="18">
        <v>8938</v>
      </c>
      <c r="J38" s="5">
        <v>45</v>
      </c>
      <c r="K38" s="5">
        <v>0</v>
      </c>
      <c r="L38" s="5">
        <f t="shared" si="12"/>
        <v>2.7364086549868737E-2</v>
      </c>
      <c r="M38" s="5">
        <f t="shared" si="14"/>
        <v>32.604477329973101</v>
      </c>
      <c r="N38" s="2">
        <f>L38/(D4-D8)*100</f>
        <v>21.488439488496041</v>
      </c>
      <c r="O38" s="2">
        <f t="shared" si="15"/>
        <v>0.47480670306825618</v>
      </c>
    </row>
    <row r="39" spans="1:18" x14ac:dyDescent="0.25">
      <c r="F39" s="1"/>
      <c r="G39" s="1"/>
      <c r="H39" s="13"/>
      <c r="I39" s="18">
        <v>10477</v>
      </c>
      <c r="J39" s="5">
        <v>60</v>
      </c>
      <c r="K39" s="5">
        <v>0</v>
      </c>
      <c r="L39" s="5">
        <f t="shared" si="12"/>
        <v>3.2075803846830918E-2</v>
      </c>
      <c r="M39" s="5">
        <f t="shared" si="14"/>
        <v>31.457415298895235</v>
      </c>
      <c r="N39" s="2">
        <f>L39/(D4-D9)*100</f>
        <v>18.892450292238156</v>
      </c>
      <c r="O39" s="2">
        <f t="shared" si="15"/>
        <v>0.55656185142605952</v>
      </c>
    </row>
    <row r="40" spans="1:18" x14ac:dyDescent="0.25">
      <c r="F40" s="1"/>
      <c r="G40" s="1"/>
      <c r="H40" s="13"/>
      <c r="I40" s="18">
        <v>12447</v>
      </c>
      <c r="J40" s="5">
        <v>120</v>
      </c>
      <c r="K40" s="5">
        <v>0</v>
      </c>
      <c r="L40" s="5">
        <f t="shared" si="12"/>
        <v>3.8107046910518701E-2</v>
      </c>
      <c r="M40" s="5">
        <f t="shared" si="14"/>
        <v>31.407011831027042</v>
      </c>
      <c r="N40" s="2">
        <f>L40/(D4-D10)*100</f>
        <v>14.967613663800186</v>
      </c>
      <c r="O40" s="2">
        <f t="shared" si="15"/>
        <v>0.66121269110433911</v>
      </c>
    </row>
    <row r="41" spans="1:18" x14ac:dyDescent="0.25">
      <c r="F41" s="1"/>
      <c r="G41" s="1"/>
      <c r="H41" s="13"/>
      <c r="I41" s="18">
        <v>13259</v>
      </c>
      <c r="J41" s="5">
        <v>240</v>
      </c>
      <c r="K41" s="5">
        <v>0</v>
      </c>
      <c r="L41" s="5">
        <f t="shared" si="12"/>
        <v>4.059302120885093E-2</v>
      </c>
      <c r="M41" s="5">
        <f t="shared" si="14"/>
        <v>20.257255018389003</v>
      </c>
      <c r="N41" s="24">
        <f>L41/(D4-D11)*100</f>
        <v>7.2221768271575488</v>
      </c>
      <c r="O41" s="24">
        <f t="shared" si="15"/>
        <v>0.70434796106310249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96</v>
      </c>
      <c r="C43" s="4" t="s">
        <v>61</v>
      </c>
      <c r="D43" s="4" t="s">
        <v>79</v>
      </c>
      <c r="E43" s="4" t="s">
        <v>80</v>
      </c>
      <c r="F43" s="4" t="s">
        <v>81</v>
      </c>
      <c r="G43" s="4" t="s">
        <v>83</v>
      </c>
    </row>
    <row r="44" spans="1:18" x14ac:dyDescent="0.25">
      <c r="A44" s="5">
        <v>0</v>
      </c>
      <c r="B44" s="18">
        <f>L35</f>
        <v>0</v>
      </c>
      <c r="C44" s="1">
        <v>3.39E-2</v>
      </c>
      <c r="D44" s="16">
        <f>C44</f>
        <v>3.39E-2</v>
      </c>
      <c r="E44" s="16">
        <v>1.55</v>
      </c>
      <c r="F44" s="16">
        <f>E44/100*0.2</f>
        <v>3.1000000000000003E-3</v>
      </c>
      <c r="G44" s="17">
        <f>D44/(F44*1)</f>
        <v>10.93548387096774</v>
      </c>
    </row>
    <row r="45" spans="1:18" x14ac:dyDescent="0.25">
      <c r="A45" s="5">
        <v>0.25</v>
      </c>
      <c r="B45" s="18">
        <f t="shared" ref="B45:B48" si="16">L36</f>
        <v>9.922466380412236E-3</v>
      </c>
      <c r="F45" s="1"/>
    </row>
    <row r="46" spans="1:18" x14ac:dyDescent="0.25">
      <c r="A46" s="5">
        <v>0.5</v>
      </c>
      <c r="B46" s="18">
        <f t="shared" si="16"/>
        <v>1.6902788301837692E-2</v>
      </c>
      <c r="F46" s="1"/>
      <c r="G46" s="1"/>
    </row>
    <row r="47" spans="1:18" x14ac:dyDescent="0.25">
      <c r="A47" s="5">
        <v>0.75</v>
      </c>
      <c r="B47" s="18">
        <f t="shared" si="16"/>
        <v>2.7364086549868737E-2</v>
      </c>
      <c r="F47" s="1"/>
      <c r="G47" s="1"/>
    </row>
    <row r="48" spans="1:18" x14ac:dyDescent="0.25">
      <c r="A48" s="5">
        <v>1</v>
      </c>
      <c r="B48" s="18">
        <f t="shared" si="16"/>
        <v>3.2075803846830918E-2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B51" s="18"/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x14ac:dyDescent="0.25">
      <c r="F60" s="1"/>
      <c r="G60" s="1"/>
    </row>
    <row r="62" spans="1:7" ht="20.25" x14ac:dyDescent="0.3">
      <c r="A62" s="19" t="s">
        <v>98</v>
      </c>
      <c r="B62" s="20"/>
      <c r="C62" s="20"/>
      <c r="D62" s="20"/>
      <c r="E62" s="20"/>
      <c r="F62" s="20"/>
      <c r="G62" s="20"/>
    </row>
    <row r="63" spans="1:7" ht="16.5" x14ac:dyDescent="0.3">
      <c r="A63" s="4" t="s">
        <v>57</v>
      </c>
      <c r="B63" s="4" t="s">
        <v>96</v>
      </c>
      <c r="C63" s="4" t="s">
        <v>61</v>
      </c>
      <c r="D63" s="4" t="s">
        <v>79</v>
      </c>
      <c r="E63" s="4" t="s">
        <v>80</v>
      </c>
      <c r="F63" s="4" t="s">
        <v>81</v>
      </c>
      <c r="G63" s="4" t="s">
        <v>83</v>
      </c>
    </row>
    <row r="64" spans="1:7" x14ac:dyDescent="0.25">
      <c r="A64" s="5">
        <v>0</v>
      </c>
      <c r="B64" s="18">
        <f>L15</f>
        <v>0</v>
      </c>
      <c r="C64" s="1">
        <v>6.9900000000000004E-2</v>
      </c>
      <c r="D64" s="16">
        <f>C64</f>
        <v>6.9900000000000004E-2</v>
      </c>
      <c r="E64" s="16">
        <v>1.55</v>
      </c>
      <c r="F64" s="16">
        <f>E64/100*0.2</f>
        <v>3.1000000000000003E-3</v>
      </c>
      <c r="G64" s="17">
        <f>D64/(F64*1)</f>
        <v>22.548387096774192</v>
      </c>
    </row>
    <row r="65" spans="1:7" x14ac:dyDescent="0.25">
      <c r="A65" s="5">
        <v>0.25</v>
      </c>
      <c r="B65" s="18">
        <f t="shared" ref="B65:B67" si="17">L16</f>
        <v>1.6209130284794357E-2</v>
      </c>
      <c r="F65" s="1"/>
    </row>
    <row r="66" spans="1:7" x14ac:dyDescent="0.25">
      <c r="A66" s="5">
        <v>0.5</v>
      </c>
      <c r="B66" s="18">
        <f t="shared" si="17"/>
        <v>2.9492889723638314E-2</v>
      </c>
      <c r="F66" s="1"/>
      <c r="G66" s="1"/>
    </row>
    <row r="67" spans="1:7" x14ac:dyDescent="0.25">
      <c r="A67" s="5">
        <v>0.75</v>
      </c>
      <c r="B67" s="18">
        <f t="shared" si="17"/>
        <v>5.656330254130093E-2</v>
      </c>
      <c r="F67" s="1"/>
      <c r="G67" s="1"/>
    </row>
    <row r="68" spans="1:7" x14ac:dyDescent="0.25">
      <c r="A68" s="5">
        <v>1</v>
      </c>
      <c r="B68" s="18"/>
      <c r="F68" s="1"/>
      <c r="G68" s="1"/>
    </row>
    <row r="69" spans="1:7" x14ac:dyDescent="0.25">
      <c r="A69" s="5">
        <v>2</v>
      </c>
      <c r="B69" s="18"/>
      <c r="F69" s="1"/>
      <c r="G69" s="1"/>
    </row>
    <row r="70" spans="1:7" x14ac:dyDescent="0.25">
      <c r="A70" s="5">
        <v>4</v>
      </c>
      <c r="B70" s="1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topLeftCell="A6" zoomScale="85" zoomScaleNormal="85" workbookViewId="0">
      <selection activeCell="M39" sqref="M39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1907880</v>
      </c>
      <c r="B4" s="5" t="s">
        <v>33</v>
      </c>
      <c r="C4" s="5">
        <v>5.5549999999999997</v>
      </c>
      <c r="D4" s="5">
        <f t="shared" ref="D4:D11" si="0">A4/13346600*40</f>
        <v>5.7179506391140809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1906380</v>
      </c>
      <c r="B5" s="5">
        <v>0</v>
      </c>
      <c r="C5" s="5">
        <v>5.5549999999999997</v>
      </c>
      <c r="D5" s="5">
        <f t="shared" si="0"/>
        <v>5.7134551121633965</v>
      </c>
      <c r="E5" s="2">
        <f>(D4-D5)/D4*100</f>
        <v>7.8621296936918952E-2</v>
      </c>
      <c r="F5" s="8">
        <f>(L5+L15+L25+L35)/(E5/100*D4)*100</f>
        <v>0</v>
      </c>
      <c r="G5" s="5">
        <f>(L5+L15+L25+L35+D5)/D4*100</f>
        <v>99.921378703063084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1890850</v>
      </c>
      <c r="B6" s="5">
        <v>15</v>
      </c>
      <c r="C6" s="5">
        <v>5.5549999999999997</v>
      </c>
      <c r="D6" s="5">
        <f t="shared" si="0"/>
        <v>5.666911423133981</v>
      </c>
      <c r="E6" s="2">
        <f>(D4-D6)/D4*100</f>
        <v>0.89261379122376783</v>
      </c>
      <c r="F6" s="8">
        <f>(L6+L16+L26+L36)/(E6/100*D4)*100</f>
        <v>80.473343319221215</v>
      </c>
      <c r="G6" s="5">
        <f>(L6+L16+L26+L36+D6)/D4*100</f>
        <v>99.825702369502451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1883560</v>
      </c>
      <c r="B7" s="5">
        <v>30</v>
      </c>
      <c r="C7" s="5">
        <v>5.5549999999999997</v>
      </c>
      <c r="D7" s="5">
        <f t="shared" si="0"/>
        <v>5.6450631621536571</v>
      </c>
      <c r="E7" s="2">
        <f>(D4-D7)/D4*100</f>
        <v>1.2747132943371593</v>
      </c>
      <c r="F7" s="8">
        <f>(L7+L17+L27+L37)/(E7/100*D4)*100</f>
        <v>77.644265713763289</v>
      </c>
      <c r="G7" s="5">
        <f>(L7+L17+L27+L37+D7)/D4*100</f>
        <v>99.715028483006648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1876760</v>
      </c>
      <c r="B8" s="5">
        <v>45</v>
      </c>
      <c r="C8" s="5">
        <v>5.5549999999999997</v>
      </c>
      <c r="D8" s="5">
        <f t="shared" si="0"/>
        <v>5.6246834399772228</v>
      </c>
      <c r="E8" s="2">
        <f>(D4-D8)/D4*100</f>
        <v>1.6311298404511689</v>
      </c>
      <c r="F8" s="8">
        <f>(L8+L18+L28+L38)/(E8/100*D4)*100</f>
        <v>71.989560241695315</v>
      </c>
      <c r="G8" s="5">
        <f>(L8+L18+L28+L38+D8)/D4*100</f>
        <v>99.54311335866069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1822700</v>
      </c>
      <c r="B9" s="5">
        <v>60</v>
      </c>
      <c r="C9" s="5">
        <v>5.5549999999999997</v>
      </c>
      <c r="D9" s="5">
        <f t="shared" si="0"/>
        <v>5.4626646486745685</v>
      </c>
      <c r="E9" s="2">
        <f>(D4-D9)/D4*100</f>
        <v>4.4646413820575672</v>
      </c>
      <c r="F9" s="23">
        <f>(L9+L19+L29+L39)/(E9/100*D4)*100</f>
        <v>61.23317740461912</v>
      </c>
      <c r="G9" s="5">
        <f>(L9+L19+L29+L39+D9)/D4*100</f>
        <v>98.269200395897798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1781830</v>
      </c>
      <c r="B10" s="5">
        <v>120</v>
      </c>
      <c r="C10" s="5">
        <v>5.5549999999999997</v>
      </c>
      <c r="D10" s="5">
        <f t="shared" si="0"/>
        <v>5.3401765243582631</v>
      </c>
      <c r="E10" s="2">
        <f>(D4-D10)/D4*100</f>
        <v>6.6068096525986943</v>
      </c>
      <c r="F10" s="8">
        <f>(L10+L20+L30+L40)/(E10/100*D4)*100</f>
        <v>53.608021170147488</v>
      </c>
      <c r="G10" s="5">
        <f>(L10+L20+L30+L40+D10)/D4*100</f>
        <v>96.934970264637755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1697690</v>
      </c>
      <c r="B11" s="5">
        <v>240</v>
      </c>
      <c r="C11" s="5">
        <v>5.5549999999999997</v>
      </c>
      <c r="D11" s="5">
        <f t="shared" si="0"/>
        <v>5.0880074326045586</v>
      </c>
      <c r="E11" s="2">
        <f>(D4-D11)/D4*100</f>
        <v>11.016940268779996</v>
      </c>
      <c r="F11" s="23">
        <f>(L11+L21+L31+L41)/(E11/100*D4)*100</f>
        <v>37.098358927932182</v>
      </c>
      <c r="G11" s="5">
        <f>(L11+L21+L31+L41+D11)/D4*100</f>
        <v>93.070163775007899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67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73</v>
      </c>
      <c r="D16" s="1" t="s">
        <v>70</v>
      </c>
      <c r="F16" s="1"/>
      <c r="G16" s="1"/>
      <c r="H16" s="13"/>
      <c r="I16" s="18">
        <v>6751</v>
      </c>
      <c r="J16" s="5">
        <v>15</v>
      </c>
      <c r="K16" s="5">
        <v>0</v>
      </c>
      <c r="L16" s="5">
        <f t="shared" si="3"/>
        <v>2.0701445053470813E-2</v>
      </c>
      <c r="M16" s="5">
        <f t="shared" ref="M16:M21" si="6">L16/(L6+L16+L26+L36)*100</f>
        <v>50.401634768589453</v>
      </c>
      <c r="N16" s="2">
        <f>L16/(D4-D6)*100</f>
        <v>40.55988058582696</v>
      </c>
      <c r="O16" s="2">
        <f>E6*N16/100</f>
        <v>0.362043087812983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9467</v>
      </c>
      <c r="J17" s="5">
        <v>30</v>
      </c>
      <c r="K17" s="5">
        <v>0</v>
      </c>
      <c r="L17" s="5">
        <f t="shared" si="3"/>
        <v>2.9029859327685995E-2</v>
      </c>
      <c r="M17" s="5">
        <f t="shared" si="6"/>
        <v>51.295896810905006</v>
      </c>
      <c r="N17" s="2">
        <f>L17/(D4-D7)*100</f>
        <v>39.828322420116905</v>
      </c>
      <c r="O17" s="2">
        <f t="shared" ref="O17:O20" si="7">E7*N17/100</f>
        <v>0.50769692080069762</v>
      </c>
      <c r="R17" s="2"/>
    </row>
    <row r="18" spans="1:18" ht="18" x14ac:dyDescent="0.25">
      <c r="A18" s="1" t="s">
        <v>38</v>
      </c>
      <c r="C18" s="18" t="s">
        <v>77</v>
      </c>
      <c r="F18" s="1"/>
      <c r="G18" s="1"/>
      <c r="H18" s="13"/>
      <c r="I18" s="18">
        <v>11270</v>
      </c>
      <c r="J18" s="5">
        <v>45</v>
      </c>
      <c r="K18" s="5">
        <v>0</v>
      </c>
      <c r="L18" s="5">
        <f t="shared" si="3"/>
        <v>3.4558626240944461E-2</v>
      </c>
      <c r="M18" s="5">
        <f t="shared" si="6"/>
        <v>51.470455869856394</v>
      </c>
      <c r="N18" s="2">
        <f>L18/(D4-D8)*100</f>
        <v>37.053354835105473</v>
      </c>
      <c r="O18" s="2">
        <f t="shared" si="7"/>
        <v>0.60438832760366135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27031</v>
      </c>
      <c r="J19" s="5">
        <v>60</v>
      </c>
      <c r="K19" s="5">
        <v>0</v>
      </c>
      <c r="L19" s="5">
        <f t="shared" si="3"/>
        <v>8.2888573728391285E-2</v>
      </c>
      <c r="M19" s="5">
        <f t="shared" si="6"/>
        <v>53.025025836538653</v>
      </c>
      <c r="N19" s="2">
        <f>L19/(D4-D9)*100</f>
        <v>32.468908139332839</v>
      </c>
      <c r="O19" s="2">
        <f t="shared" si="7"/>
        <v>1.4496203090909117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35564</v>
      </c>
      <c r="J20" s="5">
        <v>120</v>
      </c>
      <c r="K20" s="5">
        <v>0</v>
      </c>
      <c r="L20" s="5">
        <f t="shared" si="3"/>
        <v>0.10905439073939208</v>
      </c>
      <c r="M20" s="5">
        <f t="shared" si="6"/>
        <v>53.849438950026396</v>
      </c>
      <c r="N20" s="2">
        <f>L20/(D4-D10)*100</f>
        <v>28.867618632335802</v>
      </c>
      <c r="O20" s="2">
        <f t="shared" si="7"/>
        <v>1.9072286142765409</v>
      </c>
      <c r="R20" s="2"/>
    </row>
    <row r="21" spans="1:18" x14ac:dyDescent="0.25">
      <c r="A21" s="1" t="s">
        <v>66</v>
      </c>
      <c r="F21" s="1"/>
      <c r="G21" s="1"/>
      <c r="H21" s="13"/>
      <c r="I21" s="18">
        <v>44248</v>
      </c>
      <c r="J21" s="5">
        <v>240</v>
      </c>
      <c r="K21" s="5">
        <v>0</v>
      </c>
      <c r="L21" s="5">
        <f t="shared" si="3"/>
        <v>0.1356832381463452</v>
      </c>
      <c r="M21" s="5">
        <f t="shared" si="6"/>
        <v>58.059073914536654</v>
      </c>
      <c r="N21" s="24">
        <f>L21/(D4-D11)*100</f>
        <v>21.538963631048251</v>
      </c>
      <c r="O21" s="24">
        <f>E11*N21/100</f>
        <v>2.3729347577468327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68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80</v>
      </c>
      <c r="F23" s="4" t="s">
        <v>81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2.8530000000000002</v>
      </c>
      <c r="D24" s="16">
        <f>C24/100*5.5555</f>
        <v>0.15849841500000003</v>
      </c>
      <c r="E24" s="16">
        <v>1.55</v>
      </c>
      <c r="F24" s="16">
        <f>E24/100*0.2</f>
        <v>3.1000000000000003E-3</v>
      </c>
      <c r="G24" s="17">
        <f>D24/(F24*1)</f>
        <v>51.128520967741942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0.7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1.2</v>
      </c>
      <c r="F26" s="1"/>
      <c r="G26" s="1"/>
      <c r="H26" s="14"/>
      <c r="I26" s="18">
        <v>0</v>
      </c>
      <c r="J26" s="5">
        <v>15</v>
      </c>
      <c r="K26" s="5">
        <v>0</v>
      </c>
      <c r="L26" s="5">
        <f t="shared" si="8"/>
        <v>0</v>
      </c>
      <c r="M26" s="5">
        <f>L26/(L26+L16+L6+L36)*100</f>
        <v>0</v>
      </c>
      <c r="N26" s="2">
        <f>L26/(D4-D6)*100</f>
        <v>0</v>
      </c>
      <c r="O26" s="2">
        <f>E6*N26/100</f>
        <v>0</v>
      </c>
      <c r="R26" s="2"/>
    </row>
    <row r="27" spans="1:18" x14ac:dyDescent="0.25">
      <c r="A27" s="5">
        <v>0.75</v>
      </c>
      <c r="B27" s="18">
        <v>1.6</v>
      </c>
      <c r="F27" s="1"/>
      <c r="G27" s="1"/>
      <c r="H27" s="14"/>
      <c r="I27" s="18">
        <v>0</v>
      </c>
      <c r="J27" s="5">
        <v>30</v>
      </c>
      <c r="K27" s="5">
        <v>0</v>
      </c>
      <c r="L27" s="5">
        <f t="shared" si="8"/>
        <v>0</v>
      </c>
      <c r="M27" s="5">
        <f t="shared" ref="M27" si="10">L27/(L27+L17+L7+L37)*100</f>
        <v>0</v>
      </c>
      <c r="N27" s="2">
        <f>L27/(D4-D7)*100</f>
        <v>0</v>
      </c>
      <c r="O27" s="2">
        <f>E7*N27/100</f>
        <v>0</v>
      </c>
      <c r="R27" s="2"/>
    </row>
    <row r="28" spans="1:18" x14ac:dyDescent="0.25">
      <c r="A28" s="5">
        <v>1</v>
      </c>
      <c r="B28" s="18"/>
      <c r="F28" s="1"/>
      <c r="G28" s="1"/>
      <c r="H28" s="14"/>
      <c r="I28" s="18">
        <v>0</v>
      </c>
      <c r="J28" s="5">
        <v>45</v>
      </c>
      <c r="K28" s="5">
        <v>0</v>
      </c>
      <c r="L28" s="5">
        <f t="shared" si="8"/>
        <v>0</v>
      </c>
      <c r="M28" s="5">
        <f>L28/(L28+L18+L8+L38)*100</f>
        <v>0</v>
      </c>
      <c r="N28" s="2">
        <f>L28/(D4-D8)*100</f>
        <v>0</v>
      </c>
      <c r="O28" s="2">
        <f>E8*N28/100</f>
        <v>0</v>
      </c>
      <c r="R28" s="2"/>
    </row>
    <row r="29" spans="1:18" x14ac:dyDescent="0.25">
      <c r="A29" s="5">
        <v>2</v>
      </c>
      <c r="B29" s="18">
        <v>6.6</v>
      </c>
      <c r="F29" s="1"/>
      <c r="G29" s="1"/>
      <c r="H29" s="14"/>
      <c r="I29" s="18">
        <v>0</v>
      </c>
      <c r="J29" s="5">
        <v>60</v>
      </c>
      <c r="K29" s="5">
        <v>0</v>
      </c>
      <c r="L29" s="5">
        <f t="shared" si="8"/>
        <v>0</v>
      </c>
      <c r="M29" s="5">
        <f>L29/(L29+L19+L9+L39)*100</f>
        <v>0</v>
      </c>
      <c r="N29" s="2">
        <f>L29/(D4-D9)*100</f>
        <v>0</v>
      </c>
      <c r="O29" s="2">
        <f>E9*N29/100</f>
        <v>0</v>
      </c>
      <c r="R29" s="2"/>
    </row>
    <row r="30" spans="1:18" x14ac:dyDescent="0.25">
      <c r="A30" s="5">
        <v>4</v>
      </c>
      <c r="B30" s="18">
        <v>11.1</v>
      </c>
      <c r="H30" s="14"/>
      <c r="I30" s="18">
        <v>0</v>
      </c>
      <c r="J30" s="5">
        <v>120</v>
      </c>
      <c r="K30" s="5">
        <v>0</v>
      </c>
      <c r="L30" s="5">
        <f t="shared" si="8"/>
        <v>0</v>
      </c>
      <c r="M30" s="5">
        <f>L30/(L30+L20+L10+L40)*100</f>
        <v>0</v>
      </c>
      <c r="N30" s="2">
        <f>L30/(D4-D10)*100</f>
        <v>0</v>
      </c>
      <c r="O30" s="2">
        <f t="shared" ref="O30:O31" si="11">E10*N30/100</f>
        <v>0</v>
      </c>
      <c r="R30" s="2"/>
    </row>
    <row r="31" spans="1:18" x14ac:dyDescent="0.25">
      <c r="G31" s="1"/>
      <c r="H31" s="14"/>
      <c r="I31" s="18">
        <v>0</v>
      </c>
      <c r="J31" s="5">
        <v>240</v>
      </c>
      <c r="K31" s="5">
        <v>0</v>
      </c>
      <c r="L31" s="5">
        <f t="shared" si="8"/>
        <v>0</v>
      </c>
      <c r="M31" s="5">
        <f>L31/(L31+L21+L11+L41)*100</f>
        <v>0</v>
      </c>
      <c r="N31" s="24">
        <f>L31/(D4-D11)*100</f>
        <v>0</v>
      </c>
      <c r="O31" s="24">
        <f t="shared" si="11"/>
        <v>0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6654</v>
      </c>
      <c r="J36" s="5">
        <v>15</v>
      </c>
      <c r="K36" s="5">
        <v>0</v>
      </c>
      <c r="L36" s="5">
        <f t="shared" si="12"/>
        <v>2.0371518449633762E-2</v>
      </c>
      <c r="M36" s="5">
        <f t="shared" si="14"/>
        <v>49.598365231410547</v>
      </c>
      <c r="N36" s="2">
        <f>L36/(D4-D6)*100</f>
        <v>39.913462733394248</v>
      </c>
      <c r="O36" s="2">
        <f>E6*N36/100</f>
        <v>0.35627307291323612</v>
      </c>
      <c r="Q36" s="2"/>
      <c r="R36" s="2"/>
    </row>
    <row r="37" spans="1:18" x14ac:dyDescent="0.25">
      <c r="F37" s="1"/>
      <c r="G37" s="1"/>
      <c r="H37" s="13"/>
      <c r="I37" s="18">
        <v>9003</v>
      </c>
      <c r="J37" s="5">
        <v>30</v>
      </c>
      <c r="K37" s="5">
        <v>0</v>
      </c>
      <c r="L37" s="5">
        <f t="shared" si="12"/>
        <v>2.7563086955523407E-2</v>
      </c>
      <c r="M37" s="5">
        <f t="shared" si="14"/>
        <v>48.704103189094994</v>
      </c>
      <c r="N37" s="2">
        <f>L37/(D4-D7)*100</f>
        <v>37.81594329364637</v>
      </c>
      <c r="O37" s="2">
        <f t="shared" ref="O37:O41" si="15">E7*N37/100</f>
        <v>0.48204485654311169</v>
      </c>
      <c r="Q37" s="2"/>
      <c r="R37" s="2"/>
    </row>
    <row r="38" spans="1:18" x14ac:dyDescent="0.25">
      <c r="F38" s="1"/>
      <c r="G38" s="1"/>
      <c r="H38" s="13"/>
      <c r="I38" s="18">
        <v>10643</v>
      </c>
      <c r="J38" s="5">
        <v>45</v>
      </c>
      <c r="K38" s="5">
        <v>0</v>
      </c>
      <c r="L38" s="5">
        <f t="shared" si="12"/>
        <v>3.2584020267425934E-2</v>
      </c>
      <c r="M38" s="5">
        <f t="shared" si="14"/>
        <v>48.529544130143599</v>
      </c>
      <c r="N38" s="2">
        <f>L38/(D4-D8)*100</f>
        <v>34.936205406589842</v>
      </c>
      <c r="O38" s="2">
        <f t="shared" si="15"/>
        <v>0.56985487150820158</v>
      </c>
    </row>
    <row r="39" spans="1:18" x14ac:dyDescent="0.25">
      <c r="F39" s="1"/>
      <c r="G39" s="1"/>
      <c r="H39" s="13"/>
      <c r="I39" s="18">
        <v>23985</v>
      </c>
      <c r="J39" s="5">
        <v>60</v>
      </c>
      <c r="K39" s="5">
        <v>0</v>
      </c>
      <c r="L39" s="5">
        <f t="shared" si="12"/>
        <v>7.3431149686574354E-2</v>
      </c>
      <c r="M39" s="5">
        <f t="shared" si="14"/>
        <v>46.974974163461354</v>
      </c>
      <c r="N39" s="2">
        <f>L39/(D4-D9)*100</f>
        <v>28.764269265286291</v>
      </c>
      <c r="O39" s="2">
        <f t="shared" si="15"/>
        <v>1.2842214688644378</v>
      </c>
    </row>
    <row r="40" spans="1:18" x14ac:dyDescent="0.25">
      <c r="F40" s="1"/>
      <c r="G40" s="1"/>
      <c r="H40" s="13"/>
      <c r="I40" s="18">
        <v>30528</v>
      </c>
      <c r="J40" s="5">
        <v>120</v>
      </c>
      <c r="K40" s="5">
        <v>0</v>
      </c>
      <c r="L40" s="5">
        <f t="shared" si="12"/>
        <v>9.3462836674243988E-2</v>
      </c>
      <c r="M40" s="5">
        <f t="shared" si="14"/>
        <v>46.150561049973604</v>
      </c>
      <c r="N40" s="2">
        <f>L40/(D4-D10)*100</f>
        <v>24.74040253781169</v>
      </c>
      <c r="O40" s="2">
        <f t="shared" si="15"/>
        <v>1.634551302959915</v>
      </c>
    </row>
    <row r="41" spans="1:18" x14ac:dyDescent="0.25">
      <c r="F41" s="1"/>
      <c r="G41" s="1"/>
      <c r="H41" s="13"/>
      <c r="I41" s="18">
        <v>32015</v>
      </c>
      <c r="J41" s="5">
        <v>240</v>
      </c>
      <c r="K41" s="5">
        <v>0</v>
      </c>
      <c r="L41" s="5">
        <f t="shared" si="12"/>
        <v>9.8015353646682429E-2</v>
      </c>
      <c r="M41" s="5">
        <f t="shared" si="14"/>
        <v>41.940926085463346</v>
      </c>
      <c r="N41" s="24">
        <f>L41/(D4-D11)*100</f>
        <v>15.559395296883929</v>
      </c>
      <c r="O41" s="24">
        <f t="shared" si="15"/>
        <v>1.7141692860410662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96</v>
      </c>
      <c r="C43" s="4" t="s">
        <v>61</v>
      </c>
      <c r="D43" s="4" t="s">
        <v>79</v>
      </c>
      <c r="E43" s="4" t="s">
        <v>80</v>
      </c>
      <c r="F43" s="4" t="s">
        <v>81</v>
      </c>
      <c r="G43" s="4" t="s">
        <v>83</v>
      </c>
    </row>
    <row r="44" spans="1:18" x14ac:dyDescent="0.25">
      <c r="A44" s="5">
        <v>0</v>
      </c>
      <c r="B44" s="18">
        <f>L35</f>
        <v>0</v>
      </c>
      <c r="C44" s="1">
        <v>6.2300000000000001E-2</v>
      </c>
      <c r="D44" s="16">
        <f>C44</f>
        <v>6.2300000000000001E-2</v>
      </c>
      <c r="E44" s="16">
        <v>1.55</v>
      </c>
      <c r="F44" s="16">
        <f>E44/100*0.2</f>
        <v>3.1000000000000003E-3</v>
      </c>
      <c r="G44" s="17">
        <f>D44/(F44*1)</f>
        <v>20.096774193548384</v>
      </c>
    </row>
    <row r="45" spans="1:18" x14ac:dyDescent="0.25">
      <c r="A45" s="5">
        <v>0.25</v>
      </c>
      <c r="B45" s="18">
        <f t="shared" ref="B45:B48" si="16">L36</f>
        <v>2.0371518449633762E-2</v>
      </c>
      <c r="F45" s="1"/>
    </row>
    <row r="46" spans="1:18" x14ac:dyDescent="0.25">
      <c r="A46" s="5">
        <v>0.5</v>
      </c>
      <c r="B46" s="18">
        <f t="shared" si="16"/>
        <v>2.7563086955523407E-2</v>
      </c>
      <c r="F46" s="1"/>
      <c r="G46" s="1"/>
    </row>
    <row r="47" spans="1:18" x14ac:dyDescent="0.25">
      <c r="A47" s="5">
        <v>0.75</v>
      </c>
      <c r="B47" s="18">
        <f t="shared" si="16"/>
        <v>3.2584020267425934E-2</v>
      </c>
      <c r="F47" s="1"/>
      <c r="G47" s="1"/>
    </row>
    <row r="48" spans="1:18" x14ac:dyDescent="0.25">
      <c r="A48" s="5">
        <v>1</v>
      </c>
      <c r="B48" s="18">
        <f t="shared" si="16"/>
        <v>7.3431149686574354E-2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B51" s="18"/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x14ac:dyDescent="0.25">
      <c r="F60" s="1"/>
      <c r="G60" s="1"/>
    </row>
    <row r="63" spans="1:7" ht="20.25" x14ac:dyDescent="0.3">
      <c r="A63" s="19" t="s">
        <v>98</v>
      </c>
      <c r="B63" s="20"/>
      <c r="C63" s="20"/>
      <c r="D63" s="20"/>
      <c r="E63" s="20"/>
      <c r="F63" s="20"/>
      <c r="G63" s="20"/>
    </row>
    <row r="64" spans="1:7" ht="16.5" x14ac:dyDescent="0.3">
      <c r="A64" s="4" t="s">
        <v>57</v>
      </c>
      <c r="B64" s="4" t="s">
        <v>96</v>
      </c>
      <c r="C64" s="4" t="s">
        <v>61</v>
      </c>
      <c r="D64" s="4" t="s">
        <v>79</v>
      </c>
      <c r="E64" s="4" t="s">
        <v>80</v>
      </c>
      <c r="F64" s="4" t="s">
        <v>81</v>
      </c>
      <c r="G64" s="4" t="s">
        <v>83</v>
      </c>
    </row>
    <row r="65" spans="1:7" x14ac:dyDescent="0.25">
      <c r="A65" s="5">
        <v>0</v>
      </c>
      <c r="B65" s="18">
        <f>L15</f>
        <v>0</v>
      </c>
      <c r="C65" s="1">
        <v>7.8200000000000006E-2</v>
      </c>
      <c r="D65" s="16">
        <f>C65</f>
        <v>7.8200000000000006E-2</v>
      </c>
      <c r="E65" s="16">
        <v>1.55</v>
      </c>
      <c r="F65" s="16">
        <f>E65/100*0.2</f>
        <v>3.1000000000000003E-3</v>
      </c>
      <c r="G65" s="17">
        <f>D65/(F65*1)</f>
        <v>25.225806451612904</v>
      </c>
    </row>
    <row r="66" spans="1:7" x14ac:dyDescent="0.25">
      <c r="A66" s="5">
        <v>0.25</v>
      </c>
      <c r="B66" s="18">
        <f t="shared" ref="B66:B69" si="17">L16</f>
        <v>2.0701445053470813E-2</v>
      </c>
      <c r="F66" s="1"/>
    </row>
    <row r="67" spans="1:7" x14ac:dyDescent="0.25">
      <c r="A67" s="5">
        <v>0.5</v>
      </c>
      <c r="B67" s="18">
        <f t="shared" si="17"/>
        <v>2.9029859327685995E-2</v>
      </c>
      <c r="F67" s="1"/>
      <c r="G67" s="1"/>
    </row>
    <row r="68" spans="1:7" x14ac:dyDescent="0.25">
      <c r="A68" s="5">
        <v>0.75</v>
      </c>
      <c r="B68" s="18"/>
      <c r="F68" s="1"/>
      <c r="G68" s="1"/>
    </row>
    <row r="69" spans="1:7" x14ac:dyDescent="0.25">
      <c r="A69" s="5">
        <v>1</v>
      </c>
      <c r="B69" s="18">
        <f t="shared" si="17"/>
        <v>8.2888573728391285E-2</v>
      </c>
      <c r="F69" s="1"/>
      <c r="G69" s="1"/>
    </row>
    <row r="70" spans="1:7" x14ac:dyDescent="0.25">
      <c r="A70" s="5">
        <v>2</v>
      </c>
      <c r="B70" s="18"/>
      <c r="F70" s="1"/>
      <c r="G70" s="1"/>
    </row>
    <row r="71" spans="1:7" x14ac:dyDescent="0.25">
      <c r="A71" s="5">
        <v>4</v>
      </c>
      <c r="B71" s="18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opLeftCell="A7" zoomScale="85" zoomScaleNormal="85" workbookViewId="0">
      <selection activeCell="M19" sqref="M19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1925630</v>
      </c>
      <c r="B4" s="5" t="s">
        <v>33</v>
      </c>
      <c r="C4" s="5">
        <v>5.5549999999999997</v>
      </c>
      <c r="D4" s="5">
        <f t="shared" ref="D4:D11" si="0">A4/13346600*40</f>
        <v>5.7711477080305098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" si="2">E4*N4/100</f>
        <v>#DIV/0!</v>
      </c>
    </row>
    <row r="5" spans="1:19" x14ac:dyDescent="0.25">
      <c r="A5" s="18">
        <v>1923920</v>
      </c>
      <c r="B5" s="5">
        <v>0</v>
      </c>
      <c r="C5" s="5">
        <v>5.5549999999999997</v>
      </c>
      <c r="D5" s="5">
        <f t="shared" si="0"/>
        <v>5.7660228073067294</v>
      </c>
      <c r="E5" s="2">
        <f>(D4-D5)/D4*100</f>
        <v>8.8802106323653707E-2</v>
      </c>
      <c r="F5" s="8">
        <f>(L5+L15+L25+L35)/(E5/100*D4)*100</f>
        <v>0</v>
      </c>
      <c r="G5" s="5">
        <f>(L5+L15+L25+L35+D5)/D4*100</f>
        <v>99.911197893676345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ref="O5:O11" si="3">E5*N5/100</f>
        <v>0</v>
      </c>
    </row>
    <row r="6" spans="1:19" x14ac:dyDescent="0.25">
      <c r="A6" s="18">
        <v>1911390</v>
      </c>
      <c r="B6" s="5">
        <v>15</v>
      </c>
      <c r="C6" s="5">
        <v>5.5549999999999997</v>
      </c>
      <c r="D6" s="5">
        <f t="shared" si="0"/>
        <v>5.7284701721786826</v>
      </c>
      <c r="E6" s="2">
        <f>(D4-D6)/D4*100</f>
        <v>0.73949824213373938</v>
      </c>
      <c r="F6" s="8">
        <f>(L6+L16+L26+L36)/(E6/100*D4)*100</f>
        <v>79.455590418929717</v>
      </c>
      <c r="G6" s="5">
        <f>(L6+L16+L26+L36+D6)/D4*100</f>
        <v>99.848074452291229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3"/>
        <v>0</v>
      </c>
    </row>
    <row r="7" spans="1:19" x14ac:dyDescent="0.25">
      <c r="A7" s="18">
        <v>1889870</v>
      </c>
      <c r="B7" s="5">
        <v>30</v>
      </c>
      <c r="C7" s="5">
        <v>5.5549999999999997</v>
      </c>
      <c r="D7" s="5">
        <f t="shared" si="0"/>
        <v>5.663974345526201</v>
      </c>
      <c r="E7" s="2">
        <f>(D4-D7)/D4*100</f>
        <v>1.8570545743471061</v>
      </c>
      <c r="F7" s="8">
        <f>(L7+L17+L27+L37)/(E7/100*D4)*100</f>
        <v>71.033948716919937</v>
      </c>
      <c r="G7" s="5">
        <f>(L7+L17+L27+L37+D7)/D4*100</f>
        <v>99.462084619639839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3"/>
        <v>0</v>
      </c>
    </row>
    <row r="8" spans="1:19" x14ac:dyDescent="0.25">
      <c r="A8" s="18">
        <v>1873650</v>
      </c>
      <c r="B8" s="5">
        <v>45</v>
      </c>
      <c r="C8" s="5">
        <v>5.5549999999999997</v>
      </c>
      <c r="D8" s="5">
        <f t="shared" si="0"/>
        <v>5.6153627140994713</v>
      </c>
      <c r="E8" s="2">
        <f>(D4-D8)/D4*100</f>
        <v>2.6993763080134792</v>
      </c>
      <c r="F8" s="8">
        <f>(L8+L18+L28+L38)/(E8/100*D4)*100</f>
        <v>67.911707694814623</v>
      </c>
      <c r="G8" s="5">
        <f>(L8+L18+L28+L38+D8)/D4*100</f>
        <v>99.133816239867713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3"/>
        <v>0</v>
      </c>
      <c r="R8" s="2"/>
    </row>
    <row r="9" spans="1:19" x14ac:dyDescent="0.25">
      <c r="A9" s="18">
        <v>1841770</v>
      </c>
      <c r="B9" s="5">
        <v>60</v>
      </c>
      <c r="C9" s="5">
        <v>5.5549999999999997</v>
      </c>
      <c r="D9" s="5">
        <f t="shared" si="0"/>
        <v>5.5198177813075988</v>
      </c>
      <c r="E9" s="2">
        <f>(D4-D9)/D4*100</f>
        <v>4.3549383838016693</v>
      </c>
      <c r="F9" s="23">
        <f>(L9+L19+L29+L39)/(E9/100*D4)*100</f>
        <v>60.247294203915992</v>
      </c>
      <c r="G9" s="5">
        <f>(L9+L19+L29+L39+D9)/D4*100</f>
        <v>98.268794156686596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3"/>
        <v>0</v>
      </c>
      <c r="R9" s="2"/>
      <c r="S9" s="3"/>
    </row>
    <row r="10" spans="1:19" x14ac:dyDescent="0.25">
      <c r="A10" s="18">
        <v>1768170</v>
      </c>
      <c r="B10" s="5">
        <v>120</v>
      </c>
      <c r="C10" s="5">
        <v>5.5549999999999997</v>
      </c>
      <c r="D10" s="5">
        <f t="shared" si="0"/>
        <v>5.2992372589273673</v>
      </c>
      <c r="E10" s="2">
        <f>(D4-D10)/D4*100</f>
        <v>8.1770641296614635</v>
      </c>
      <c r="F10" s="8">
        <f>(L10+L20+L30+L40)/(E10/100*D4)*100</f>
        <v>49.243717604768861</v>
      </c>
      <c r="G10" s="5">
        <f>(L10+L20+L30+L40+D10)/D4*100</f>
        <v>95.849626238709888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3"/>
        <v>0</v>
      </c>
      <c r="R10" s="2"/>
      <c r="S10" s="3"/>
    </row>
    <row r="11" spans="1:19" x14ac:dyDescent="0.25">
      <c r="A11" s="18">
        <v>1690860</v>
      </c>
      <c r="B11" s="5">
        <v>240</v>
      </c>
      <c r="C11" s="5">
        <v>5.5549999999999997</v>
      </c>
      <c r="D11" s="5">
        <f t="shared" si="0"/>
        <v>5.0675377998891102</v>
      </c>
      <c r="E11" s="2">
        <f>(D4-D11)/D4*100</f>
        <v>12.191854094504141</v>
      </c>
      <c r="F11" s="23">
        <f>(L11+L21+L31+L41)/(E11/100*D4)*100</f>
        <v>41.561531050793697</v>
      </c>
      <c r="G11" s="5">
        <f>(L11+L21+L31+L41+D11)/D4*100</f>
        <v>92.875267130650656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3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64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4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5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4"/>
        <v>0</v>
      </c>
      <c r="M15" s="5" t="e">
        <f t="shared" ref="M15" si="6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75</v>
      </c>
      <c r="D16" s="1" t="s">
        <v>70</v>
      </c>
      <c r="F16" s="1"/>
      <c r="G16" s="1"/>
      <c r="H16" s="13"/>
      <c r="I16" s="18">
        <v>5021</v>
      </c>
      <c r="J16" s="5">
        <v>15</v>
      </c>
      <c r="K16" s="5">
        <v>0</v>
      </c>
      <c r="L16" s="5">
        <f t="shared" si="4"/>
        <v>1.5396527272030357E-2</v>
      </c>
      <c r="M16" s="5">
        <f t="shared" ref="M16:M21" si="7">L16/(L6+L16+L26+L36)*100</f>
        <v>45.404508683132882</v>
      </c>
      <c r="N16" s="2">
        <f>L16/(D4-D6)*100</f>
        <v>36.076420450997446</v>
      </c>
      <c r="O16" s="2">
        <f>E6*N16/100</f>
        <v>0.26678449505990298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11514</v>
      </c>
      <c r="J17" s="5">
        <v>30</v>
      </c>
      <c r="K17" s="5">
        <v>0</v>
      </c>
      <c r="L17" s="5">
        <f t="shared" si="4"/>
        <v>3.530683429797999E-2</v>
      </c>
      <c r="M17" s="5">
        <f t="shared" si="7"/>
        <v>46.377353825628262</v>
      </c>
      <c r="N17" s="2">
        <f>L17/(D4-D7)*100</f>
        <v>32.943665732761282</v>
      </c>
      <c r="O17" s="2">
        <f t="shared" ref="O17:O20" si="8">E7*N17/100</f>
        <v>0.61178185144786346</v>
      </c>
      <c r="R17" s="2"/>
    </row>
    <row r="18" spans="1:18" ht="18" x14ac:dyDescent="0.25">
      <c r="A18" s="1" t="s">
        <v>38</v>
      </c>
      <c r="C18" s="18" t="s">
        <v>77</v>
      </c>
      <c r="F18" s="1"/>
      <c r="G18" s="1"/>
      <c r="H18" s="13"/>
      <c r="I18" s="18">
        <v>15988</v>
      </c>
      <c r="J18" s="5">
        <v>45</v>
      </c>
      <c r="K18" s="5">
        <v>0</v>
      </c>
      <c r="L18" s="5">
        <f t="shared" si="4"/>
        <v>4.9026026294606923E-2</v>
      </c>
      <c r="M18" s="5">
        <f t="shared" si="7"/>
        <v>46.340041758198133</v>
      </c>
      <c r="N18" s="2">
        <f>L18/(D4-D8)*100</f>
        <v>31.47031370448255</v>
      </c>
      <c r="O18" s="2">
        <f t="shared" si="8"/>
        <v>0.84950219219632106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21651</v>
      </c>
      <c r="J19" s="5">
        <v>60</v>
      </c>
      <c r="K19" s="5">
        <v>0</v>
      </c>
      <c r="L19" s="5">
        <f t="shared" si="4"/>
        <v>6.6391199356050451E-2</v>
      </c>
      <c r="M19" s="5">
        <f t="shared" si="7"/>
        <v>43.845877156310245</v>
      </c>
      <c r="N19" s="2">
        <f>L19/(D4-D9)*100</f>
        <v>26.415954606649834</v>
      </c>
      <c r="O19" s="2">
        <f t="shared" si="8"/>
        <v>1.1503985466126188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35058</v>
      </c>
      <c r="J20" s="5">
        <v>120</v>
      </c>
      <c r="K20" s="5">
        <v>0</v>
      </c>
      <c r="L20" s="5">
        <f t="shared" si="4"/>
        <v>0.10750277894898233</v>
      </c>
      <c r="M20" s="5">
        <f t="shared" si="7"/>
        <v>46.260387374946987</v>
      </c>
      <c r="N20" s="2">
        <f>L20/(D4-D10)*100</f>
        <v>22.780334521791048</v>
      </c>
      <c r="O20" s="2">
        <f t="shared" si="8"/>
        <v>1.8627625627982629</v>
      </c>
      <c r="R20" s="2"/>
    </row>
    <row r="21" spans="1:18" ht="15" customHeight="1" x14ac:dyDescent="0.25">
      <c r="A21" s="1" t="s">
        <v>66</v>
      </c>
      <c r="F21" s="1"/>
      <c r="G21" s="1"/>
      <c r="H21" s="13"/>
      <c r="I21" s="18">
        <v>39814</v>
      </c>
      <c r="J21" s="5">
        <v>240</v>
      </c>
      <c r="K21" s="5">
        <v>0</v>
      </c>
      <c r="L21" s="5">
        <f t="shared" si="4"/>
        <v>0.12208670320824869</v>
      </c>
      <c r="M21" s="5">
        <f t="shared" si="7"/>
        <v>41.748885086225563</v>
      </c>
      <c r="N21" s="24">
        <f>L21/(D4-D11)*100</f>
        <v>17.351475838471817</v>
      </c>
      <c r="O21" s="24">
        <f>E11*N21/100</f>
        <v>2.1154666174696231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80</v>
      </c>
      <c r="F23" s="4" t="s">
        <v>81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4.0595999999999997</v>
      </c>
      <c r="D24" s="16">
        <f>C24/100*5.5555</f>
        <v>0.22553107799999997</v>
      </c>
      <c r="E24" s="16">
        <v>1.55</v>
      </c>
      <c r="F24" s="16">
        <f>E24/100*0.2</f>
        <v>3.1000000000000003E-3</v>
      </c>
      <c r="G24" s="17">
        <f>D24/(F24*1)</f>
        <v>72.751960645161276</v>
      </c>
      <c r="H24" s="14"/>
      <c r="I24" s="18">
        <v>0</v>
      </c>
      <c r="J24" s="5" t="s">
        <v>33</v>
      </c>
      <c r="K24" s="5">
        <v>0</v>
      </c>
      <c r="L24" s="5">
        <f t="shared" ref="L24:L31" si="9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10">E4*N24/100</f>
        <v>#DIV/0!</v>
      </c>
      <c r="R24" s="2"/>
    </row>
    <row r="25" spans="1:18" x14ac:dyDescent="0.25">
      <c r="A25" s="5">
        <v>0.25</v>
      </c>
      <c r="B25" s="18">
        <v>0.74</v>
      </c>
      <c r="F25" s="1"/>
      <c r="H25" s="14"/>
      <c r="I25" s="18">
        <v>0</v>
      </c>
      <c r="J25" s="5">
        <v>0</v>
      </c>
      <c r="K25" s="5">
        <v>0</v>
      </c>
      <c r="L25" s="5">
        <f t="shared" si="9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1.86</v>
      </c>
      <c r="F26" s="1"/>
      <c r="G26" s="1"/>
      <c r="H26" s="14"/>
      <c r="I26" s="18">
        <v>0</v>
      </c>
      <c r="J26" s="5">
        <v>15</v>
      </c>
      <c r="K26" s="5">
        <v>0</v>
      </c>
      <c r="L26" s="5">
        <f t="shared" si="9"/>
        <v>0</v>
      </c>
      <c r="M26" s="5">
        <f>L26/(L26+L16+L6+L36)*100</f>
        <v>0</v>
      </c>
      <c r="N26" s="2">
        <f>L26/(D4-D6)*100</f>
        <v>0</v>
      </c>
      <c r="O26" s="2">
        <f>E6*N26/100</f>
        <v>0</v>
      </c>
      <c r="R26" s="2"/>
    </row>
    <row r="27" spans="1:18" x14ac:dyDescent="0.25">
      <c r="A27" s="5">
        <v>0.75</v>
      </c>
      <c r="B27" s="18">
        <v>2.7</v>
      </c>
      <c r="F27" s="1"/>
      <c r="G27" s="1"/>
      <c r="H27" s="14"/>
      <c r="I27" s="18">
        <v>0</v>
      </c>
      <c r="J27" s="5">
        <v>30</v>
      </c>
      <c r="K27" s="5">
        <v>0</v>
      </c>
      <c r="L27" s="5">
        <f t="shared" si="9"/>
        <v>0</v>
      </c>
      <c r="M27" s="5">
        <f t="shared" ref="M27" si="11">L27/(L27+L17+L7+L37)*100</f>
        <v>0</v>
      </c>
      <c r="N27" s="2">
        <f>L27/(D4-D7)*100</f>
        <v>0</v>
      </c>
      <c r="O27" s="2">
        <f>E7*N27/100</f>
        <v>0</v>
      </c>
      <c r="R27" s="2"/>
    </row>
    <row r="28" spans="1:18" x14ac:dyDescent="0.25">
      <c r="A28" s="5">
        <v>1</v>
      </c>
      <c r="B28" s="18">
        <v>4.3499999999999996</v>
      </c>
      <c r="F28" s="1"/>
      <c r="G28" s="1"/>
      <c r="H28" s="14"/>
      <c r="I28" s="18">
        <v>0</v>
      </c>
      <c r="J28" s="5">
        <v>45</v>
      </c>
      <c r="K28" s="5">
        <v>0</v>
      </c>
      <c r="L28" s="5">
        <f t="shared" si="9"/>
        <v>0</v>
      </c>
      <c r="M28" s="5">
        <f>L28/(L28+L18+L8+L38)*100</f>
        <v>0</v>
      </c>
      <c r="N28" s="2">
        <f>L28/(D4-D8)*100</f>
        <v>0</v>
      </c>
      <c r="O28" s="2">
        <f>E8*N28/100</f>
        <v>0</v>
      </c>
      <c r="R28" s="2"/>
    </row>
    <row r="29" spans="1:18" x14ac:dyDescent="0.25">
      <c r="A29" s="5">
        <v>2</v>
      </c>
      <c r="B29" s="18">
        <v>8.18</v>
      </c>
      <c r="F29" s="1"/>
      <c r="G29" s="1"/>
      <c r="H29" s="14"/>
      <c r="I29" s="18">
        <v>0</v>
      </c>
      <c r="J29" s="5">
        <v>60</v>
      </c>
      <c r="K29" s="5">
        <v>0</v>
      </c>
      <c r="L29" s="5">
        <f t="shared" si="9"/>
        <v>0</v>
      </c>
      <c r="M29" s="5">
        <f>L29/(L29+L19+L9+L39)*100</f>
        <v>0</v>
      </c>
      <c r="N29" s="2">
        <f>L29/(D4-D9)*100</f>
        <v>0</v>
      </c>
      <c r="O29" s="2">
        <f>E9*N29/100</f>
        <v>0</v>
      </c>
      <c r="R29" s="2"/>
    </row>
    <row r="30" spans="1:18" x14ac:dyDescent="0.25">
      <c r="A30" s="5">
        <v>4</v>
      </c>
      <c r="B30" s="18"/>
      <c r="H30" s="14"/>
      <c r="I30" s="18">
        <v>0</v>
      </c>
      <c r="J30" s="5">
        <v>120</v>
      </c>
      <c r="K30" s="5">
        <v>0</v>
      </c>
      <c r="L30" s="5">
        <f t="shared" si="9"/>
        <v>0</v>
      </c>
      <c r="M30" s="5">
        <f>L30/(L30+L20+L10+L40)*100</f>
        <v>0</v>
      </c>
      <c r="N30" s="2">
        <f>L30/(D4-D10)*100</f>
        <v>0</v>
      </c>
      <c r="O30" s="2">
        <f t="shared" ref="O30:O31" si="12">E10*N30/100</f>
        <v>0</v>
      </c>
      <c r="R30" s="2"/>
    </row>
    <row r="31" spans="1:18" x14ac:dyDescent="0.25">
      <c r="G31" s="1"/>
      <c r="H31" s="14"/>
      <c r="I31" s="18">
        <v>0</v>
      </c>
      <c r="J31" s="5">
        <v>240</v>
      </c>
      <c r="K31" s="5">
        <v>0</v>
      </c>
      <c r="L31" s="5">
        <f t="shared" si="9"/>
        <v>0</v>
      </c>
      <c r="M31" s="5">
        <f>L31/(L31+L21+L11+L41)*100</f>
        <v>0</v>
      </c>
      <c r="N31" s="24">
        <f>L31/(D4-D11)*100</f>
        <v>0</v>
      </c>
      <c r="O31" s="24">
        <f t="shared" si="12"/>
        <v>0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3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4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3"/>
        <v>0</v>
      </c>
      <c r="M35" s="5" t="e">
        <f t="shared" ref="M35:M41" si="15">L35/(L5+L15+L25+L35)*100</f>
        <v>#DIV/0!</v>
      </c>
      <c r="N35" s="2">
        <f>L35/(D4-D5)*100</f>
        <v>0</v>
      </c>
      <c r="O35" s="2">
        <f t="shared" si="14"/>
        <v>0</v>
      </c>
      <c r="Q35" s="2"/>
      <c r="R35" s="2"/>
    </row>
    <row r="36" spans="1:18" x14ac:dyDescent="0.25">
      <c r="F36" s="1"/>
      <c r="G36" s="1"/>
      <c r="H36" s="13"/>
      <c r="I36" s="18">
        <v>6047</v>
      </c>
      <c r="J36" s="5">
        <v>15</v>
      </c>
      <c r="K36" s="5">
        <v>0</v>
      </c>
      <c r="L36" s="5">
        <f t="shared" si="13"/>
        <v>1.8513160815289354E-2</v>
      </c>
      <c r="M36" s="5">
        <f t="shared" si="15"/>
        <v>54.595491316867104</v>
      </c>
      <c r="N36" s="2">
        <f>L36/(D4-D6)*100</f>
        <v>43.37916996793227</v>
      </c>
      <c r="O36" s="2">
        <f>E6*N36/100</f>
        <v>0.32078819936506614</v>
      </c>
      <c r="Q36" s="2"/>
      <c r="R36" s="2"/>
    </row>
    <row r="37" spans="1:18" x14ac:dyDescent="0.25">
      <c r="F37" s="1"/>
      <c r="G37" s="1"/>
      <c r="H37" s="13"/>
      <c r="I37" s="18">
        <v>13334</v>
      </c>
      <c r="J37" s="5">
        <v>30</v>
      </c>
      <c r="K37" s="5">
        <v>0</v>
      </c>
      <c r="L37" s="5">
        <f t="shared" si="13"/>
        <v>4.0822637061529388E-2</v>
      </c>
      <c r="M37" s="5">
        <f t="shared" si="15"/>
        <v>53.622646174371745</v>
      </c>
      <c r="N37" s="2">
        <f>L37/(D4-D7)*100</f>
        <v>38.090282984158655</v>
      </c>
      <c r="O37" s="2">
        <f t="shared" ref="O37:O41" si="16">E7*N37/100</f>
        <v>0.70735734253907567</v>
      </c>
      <c r="Q37" s="2"/>
      <c r="R37" s="2"/>
    </row>
    <row r="38" spans="1:18" x14ac:dyDescent="0.25">
      <c r="F38" s="1"/>
      <c r="G38" s="1"/>
      <c r="H38" s="13"/>
      <c r="I38" s="18">
        <v>18543</v>
      </c>
      <c r="J38" s="5">
        <v>45</v>
      </c>
      <c r="K38" s="5">
        <v>0</v>
      </c>
      <c r="L38" s="5">
        <f t="shared" si="13"/>
        <v>5.6770223416224661E-2</v>
      </c>
      <c r="M38" s="5">
        <f t="shared" si="15"/>
        <v>53.659958241801874</v>
      </c>
      <c r="N38" s="2">
        <f>L38/(D4-D8)*100</f>
        <v>36.441393990332074</v>
      </c>
      <c r="O38" s="2">
        <f t="shared" si="16"/>
        <v>0.98369035568487173</v>
      </c>
    </row>
    <row r="39" spans="1:18" x14ac:dyDescent="0.25">
      <c r="F39" s="1"/>
      <c r="G39" s="1"/>
      <c r="H39" s="13"/>
      <c r="I39" s="18">
        <v>27773</v>
      </c>
      <c r="J39" s="5">
        <v>60</v>
      </c>
      <c r="K39" s="5">
        <v>0</v>
      </c>
      <c r="L39" s="5">
        <f t="shared" si="13"/>
        <v>8.5028281019188232E-2</v>
      </c>
      <c r="M39" s="5">
        <f t="shared" si="15"/>
        <v>56.154122843689755</v>
      </c>
      <c r="N39" s="2">
        <f>L39/(D4-D9)*100</f>
        <v>33.831339597266172</v>
      </c>
      <c r="O39" s="2">
        <f t="shared" si="16"/>
        <v>1.4733339938756376</v>
      </c>
    </row>
    <row r="40" spans="1:18" x14ac:dyDescent="0.25">
      <c r="F40" s="1"/>
      <c r="G40" s="1"/>
      <c r="H40" s="13"/>
      <c r="I40" s="18">
        <v>40791</v>
      </c>
      <c r="J40" s="5">
        <v>120</v>
      </c>
      <c r="K40" s="5">
        <v>0</v>
      </c>
      <c r="L40" s="5">
        <f t="shared" si="13"/>
        <v>0.12488346995476568</v>
      </c>
      <c r="M40" s="5">
        <f t="shared" si="15"/>
        <v>53.739612625053013</v>
      </c>
      <c r="N40" s="2">
        <f>L40/(D4-D10)*100</f>
        <v>26.46338308297782</v>
      </c>
      <c r="O40" s="2">
        <f t="shared" si="16"/>
        <v>2.1639278055730795</v>
      </c>
    </row>
    <row r="41" spans="1:18" x14ac:dyDescent="0.25">
      <c r="F41" s="1"/>
      <c r="G41" s="1"/>
      <c r="H41" s="13"/>
      <c r="I41" s="18">
        <v>55640</v>
      </c>
      <c r="J41" s="5">
        <v>240</v>
      </c>
      <c r="K41" s="5">
        <v>0</v>
      </c>
      <c r="L41" s="5">
        <f t="shared" si="13"/>
        <v>0.17034434724040012</v>
      </c>
      <c r="M41" s="5">
        <f t="shared" si="15"/>
        <v>58.251114913774437</v>
      </c>
      <c r="N41" s="24">
        <f>L41/(D4-D11)*100</f>
        <v>24.210055212321883</v>
      </c>
      <c r="O41" s="24">
        <f t="shared" si="16"/>
        <v>2.9516546076851786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96</v>
      </c>
      <c r="C43" s="4" t="s">
        <v>61</v>
      </c>
      <c r="D43" s="4" t="s">
        <v>79</v>
      </c>
      <c r="E43" s="4" t="s">
        <v>80</v>
      </c>
      <c r="F43" s="4" t="s">
        <v>81</v>
      </c>
      <c r="G43" s="4" t="s">
        <v>83</v>
      </c>
    </row>
    <row r="44" spans="1:18" x14ac:dyDescent="0.25">
      <c r="A44" s="5">
        <v>0</v>
      </c>
      <c r="B44" s="18">
        <f>L35</f>
        <v>0</v>
      </c>
      <c r="C44" s="1">
        <v>8.1000000000000003E-2</v>
      </c>
      <c r="D44" s="16">
        <f>C44</f>
        <v>8.1000000000000003E-2</v>
      </c>
      <c r="E44" s="16">
        <v>1.55</v>
      </c>
      <c r="F44" s="16">
        <f>E44/100*0.2</f>
        <v>3.1000000000000003E-3</v>
      </c>
      <c r="G44" s="17">
        <f>D44/(F44*1)</f>
        <v>26.129032258064512</v>
      </c>
    </row>
    <row r="45" spans="1:18" x14ac:dyDescent="0.25">
      <c r="A45" s="5">
        <v>0.25</v>
      </c>
      <c r="B45" s="18">
        <f t="shared" ref="B45:B48" si="17">L36</f>
        <v>1.8513160815289354E-2</v>
      </c>
      <c r="F45" s="1"/>
    </row>
    <row r="46" spans="1:18" x14ac:dyDescent="0.25">
      <c r="A46" s="5">
        <v>0.5</v>
      </c>
      <c r="B46" s="18">
        <f t="shared" si="17"/>
        <v>4.0822637061529388E-2</v>
      </c>
      <c r="F46" s="1"/>
      <c r="G46" s="1"/>
    </row>
    <row r="47" spans="1:18" x14ac:dyDescent="0.25">
      <c r="A47" s="5">
        <v>0.75</v>
      </c>
      <c r="B47" s="18">
        <f t="shared" si="17"/>
        <v>5.6770223416224661E-2</v>
      </c>
      <c r="F47" s="1"/>
      <c r="G47" s="1"/>
    </row>
    <row r="48" spans="1:18" x14ac:dyDescent="0.25">
      <c r="A48" s="5">
        <v>1</v>
      </c>
      <c r="B48" s="18">
        <f t="shared" si="17"/>
        <v>8.5028281019188232E-2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B51" s="18"/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x14ac:dyDescent="0.25">
      <c r="F60" s="1"/>
      <c r="G60" s="1"/>
    </row>
    <row r="61" spans="1:7" ht="20.25" x14ac:dyDescent="0.3">
      <c r="A61" s="19" t="s">
        <v>98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96</v>
      </c>
      <c r="C62" s="4" t="s">
        <v>61</v>
      </c>
      <c r="D62" s="4" t="s">
        <v>79</v>
      </c>
      <c r="E62" s="4" t="s">
        <v>80</v>
      </c>
      <c r="F62" s="4" t="s">
        <v>81</v>
      </c>
      <c r="G62" s="4" t="s">
        <v>83</v>
      </c>
    </row>
    <row r="63" spans="1:7" x14ac:dyDescent="0.25">
      <c r="A63" s="5">
        <v>0</v>
      </c>
      <c r="B63" s="18">
        <f>L15</f>
        <v>0</v>
      </c>
      <c r="C63" s="1">
        <v>6.6500000000000004E-2</v>
      </c>
      <c r="D63" s="16">
        <f>C63</f>
        <v>6.6500000000000004E-2</v>
      </c>
      <c r="E63" s="16">
        <v>1.55</v>
      </c>
      <c r="F63" s="16">
        <f>E63/100*0.2</f>
        <v>3.1000000000000003E-3</v>
      </c>
      <c r="G63" s="17">
        <f>D63/(F63*1)</f>
        <v>21.451612903225804</v>
      </c>
    </row>
    <row r="64" spans="1:7" x14ac:dyDescent="0.25">
      <c r="A64" s="5">
        <v>0.25</v>
      </c>
      <c r="B64" s="18">
        <f t="shared" ref="B64:B67" si="18">L16</f>
        <v>1.5396527272030357E-2</v>
      </c>
      <c r="F64" s="1"/>
    </row>
    <row r="65" spans="1:7" x14ac:dyDescent="0.25">
      <c r="A65" s="5">
        <v>0.5</v>
      </c>
      <c r="B65" s="18">
        <f t="shared" si="18"/>
        <v>3.530683429797999E-2</v>
      </c>
      <c r="F65" s="1"/>
      <c r="G65" s="1"/>
    </row>
    <row r="66" spans="1:7" x14ac:dyDescent="0.25">
      <c r="A66" s="5">
        <v>0.75</v>
      </c>
      <c r="B66" s="18">
        <f t="shared" si="18"/>
        <v>4.9026026294606923E-2</v>
      </c>
      <c r="F66" s="1"/>
      <c r="G66" s="1"/>
    </row>
    <row r="67" spans="1:7" x14ac:dyDescent="0.25">
      <c r="A67" s="5">
        <v>1</v>
      </c>
      <c r="B67" s="18">
        <f t="shared" si="18"/>
        <v>6.6391199356050451E-2</v>
      </c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opLeftCell="A6" zoomScale="85" zoomScaleNormal="85" workbookViewId="0">
      <selection activeCell="M27" sqref="M27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1926780</v>
      </c>
      <c r="B4" s="5" t="s">
        <v>33</v>
      </c>
      <c r="C4" s="5">
        <v>5.5549999999999997</v>
      </c>
      <c r="D4" s="5">
        <f t="shared" ref="D4:D11" si="0">A4/13346600*40</f>
        <v>5.7745942786927005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1926580</v>
      </c>
      <c r="B5" s="5">
        <v>0</v>
      </c>
      <c r="C5" s="5">
        <v>5.5549999999999997</v>
      </c>
      <c r="D5" s="5">
        <f t="shared" si="0"/>
        <v>5.7739948750992767</v>
      </c>
      <c r="E5" s="2">
        <f>(D4-D5)/D4*100</f>
        <v>1.0380012248401741E-2</v>
      </c>
      <c r="F5" s="8">
        <f>(L5+L15+L25+L35)/(E5/100*D4)*100</f>
        <v>0</v>
      </c>
      <c r="G5" s="5">
        <f>(L5+L15+L25+L35+D5)/D4*100</f>
        <v>99.989619987751595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1894210</v>
      </c>
      <c r="B6" s="5">
        <v>15</v>
      </c>
      <c r="C6" s="5">
        <v>5.5549999999999997</v>
      </c>
      <c r="D6" s="5">
        <f t="shared" si="0"/>
        <v>5.6769814035035138</v>
      </c>
      <c r="E6" s="2">
        <f>(D4-D6)/D4*100</f>
        <v>1.690384994654293</v>
      </c>
      <c r="F6" s="8">
        <f>(L6+L16+L26+L36)/(E6/100*D4)*100</f>
        <v>79.873856447847444</v>
      </c>
      <c r="G6" s="5">
        <f>(L6+L16+L26+L36+D6)/D4*100</f>
        <v>99.659790689391826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1851170</v>
      </c>
      <c r="B7" s="5">
        <v>30</v>
      </c>
      <c r="C7" s="5">
        <v>5.5549999999999997</v>
      </c>
      <c r="D7" s="5">
        <f t="shared" si="0"/>
        <v>5.5479897501985516</v>
      </c>
      <c r="E7" s="2">
        <f>(D4-D7)/D4*100</f>
        <v>3.9241636305130942</v>
      </c>
      <c r="F7" s="8">
        <f>(L7+L17+L27+L37)/(E7/100*D4)*100</f>
        <v>70.384909829457882</v>
      </c>
      <c r="G7" s="5">
        <f>(L7+L17+L27+L37+D7)/D4*100</f>
        <v>98.837855402383923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1839120</v>
      </c>
      <c r="B8" s="5">
        <v>45</v>
      </c>
      <c r="C8" s="5">
        <v>5.5549999999999997</v>
      </c>
      <c r="D8" s="5">
        <f t="shared" si="0"/>
        <v>5.5118756836947238</v>
      </c>
      <c r="E8" s="2">
        <f>(D4-D8)/D4*100</f>
        <v>4.5495593684800495</v>
      </c>
      <c r="F8" s="8">
        <f>(L8+L18+L28+L38)/(E8/100*D4)*100</f>
        <v>64.5026608563428</v>
      </c>
      <c r="G8" s="5">
        <f>(L8+L18+L28+L38+D8)/D4*100</f>
        <v>98.385027481428608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1810270</v>
      </c>
      <c r="B9" s="5">
        <v>60</v>
      </c>
      <c r="C9" s="5">
        <v>5.5549999999999997</v>
      </c>
      <c r="D9" s="5">
        <f t="shared" si="0"/>
        <v>5.425411715343234</v>
      </c>
      <c r="E9" s="2">
        <f>(D4-D9)/D4*100</f>
        <v>6.0468761353138261</v>
      </c>
      <c r="F9" s="23">
        <f>(L9+L19+L29+L39)/(E9/100*D4)*100</f>
        <v>61.117838783282885</v>
      </c>
      <c r="G9" s="5">
        <f>(L9+L19+L29+L39+D9)/D4*100</f>
        <v>97.64884387249208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1751390</v>
      </c>
      <c r="B10" s="5">
        <v>120</v>
      </c>
      <c r="C10" s="5">
        <v>5.5549999999999997</v>
      </c>
      <c r="D10" s="5">
        <f t="shared" si="0"/>
        <v>5.2489472974390488</v>
      </c>
      <c r="E10" s="2">
        <f>(D4-D10)/D4*100</f>
        <v>9.1027517412470402</v>
      </c>
      <c r="F10" s="8">
        <f>(L10+L20+L30+L40)/(E10/100*D4)*100</f>
        <v>47.227044584284307</v>
      </c>
      <c r="G10" s="5">
        <f>(L10+L20+L30+L40+D10)/D4*100</f>
        <v>95.196208881988426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1614650</v>
      </c>
      <c r="B11" s="5">
        <v>240</v>
      </c>
      <c r="C11" s="5">
        <v>5.5549999999999997</v>
      </c>
      <c r="D11" s="5">
        <f t="shared" si="0"/>
        <v>4.8391350606146881</v>
      </c>
      <c r="E11" s="2">
        <f>(D4-D11)/D4*100</f>
        <v>16.199566115488018</v>
      </c>
      <c r="F11" s="23">
        <f>(L11+L21+L31+L41)/(E11/100*D4)*100</f>
        <v>41.227926697342362</v>
      </c>
      <c r="G11" s="5">
        <f>(L11+L21+L31+L41+D11)/D4*100</f>
        <v>90.479179127892891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67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69</v>
      </c>
      <c r="D16" s="1" t="s">
        <v>70</v>
      </c>
      <c r="F16" s="1"/>
      <c r="G16" s="1"/>
      <c r="H16" s="13"/>
      <c r="I16" s="18">
        <v>8236</v>
      </c>
      <c r="J16" s="5">
        <v>15</v>
      </c>
      <c r="K16" s="5">
        <v>0</v>
      </c>
      <c r="L16" s="5">
        <f t="shared" si="3"/>
        <v>2.5255088351412474E-2</v>
      </c>
      <c r="M16" s="5">
        <f t="shared" ref="M16:M21" si="6">L16/(L6+L16+L26+L36)*100</f>
        <v>32.391953001487664</v>
      </c>
      <c r="N16" s="2">
        <f>L16/(D4-D6)*100</f>
        <v>25.872702041062475</v>
      </c>
      <c r="O16" s="2">
        <f>E6*N16/100</f>
        <v>0.43734827301373508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19293</v>
      </c>
      <c r="J17" s="5">
        <v>30</v>
      </c>
      <c r="K17" s="5">
        <v>0</v>
      </c>
      <c r="L17" s="5">
        <f t="shared" si="3"/>
        <v>5.9160565755682473E-2</v>
      </c>
      <c r="M17" s="5">
        <f t="shared" si="6"/>
        <v>37.092335160494898</v>
      </c>
      <c r="N17" s="2">
        <f>L17/(D4-D7)*100</f>
        <v>26.107406656354637</v>
      </c>
      <c r="O17" s="2">
        <f t="shared" ref="O17:O20" si="7">E7*N17/100</f>
        <v>1.0244973568788234</v>
      </c>
      <c r="R17" s="2"/>
    </row>
    <row r="18" spans="1:18" ht="18" x14ac:dyDescent="0.25">
      <c r="A18" s="1" t="s">
        <v>38</v>
      </c>
      <c r="C18" s="18" t="s">
        <v>77</v>
      </c>
      <c r="F18" s="1"/>
      <c r="G18" s="1"/>
      <c r="H18" s="13"/>
      <c r="I18" s="18">
        <v>20231</v>
      </c>
      <c r="J18" s="5">
        <v>45</v>
      </c>
      <c r="K18" s="5">
        <v>0</v>
      </c>
      <c r="L18" s="5">
        <f t="shared" si="3"/>
        <v>6.2036873778220709E-2</v>
      </c>
      <c r="M18" s="5">
        <f t="shared" si="6"/>
        <v>36.608460090583613</v>
      </c>
      <c r="N18" s="2">
        <f>L18/(D4-D8)*100</f>
        <v>23.61343085695875</v>
      </c>
      <c r="O18" s="2">
        <f t="shared" si="7"/>
        <v>1.0743070557723258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24435</v>
      </c>
      <c r="J19" s="5">
        <v>60</v>
      </c>
      <c r="K19" s="5">
        <v>0</v>
      </c>
      <c r="L19" s="5">
        <f t="shared" si="3"/>
        <v>7.4928130629767331E-2</v>
      </c>
      <c r="M19" s="5">
        <f t="shared" si="6"/>
        <v>35.109477006849986</v>
      </c>
      <c r="N19" s="2">
        <f>L19/(D4-D9)*100</f>
        <v>21.458153554700342</v>
      </c>
      <c r="O19" s="2">
        <f t="shared" si="7"/>
        <v>1.2975479663781704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26415</v>
      </c>
      <c r="J20" s="5">
        <v>120</v>
      </c>
      <c r="K20" s="5">
        <v>0</v>
      </c>
      <c r="L20" s="5">
        <f t="shared" si="3"/>
        <v>8.0999655027022888E-2</v>
      </c>
      <c r="M20" s="5">
        <f t="shared" si="6"/>
        <v>32.628583921473329</v>
      </c>
      <c r="N20" s="2">
        <f>L20/(D4-D10)*100</f>
        <v>15.409515875814833</v>
      </c>
      <c r="O20" s="2">
        <f t="shared" si="7"/>
        <v>1.4026899747034738</v>
      </c>
      <c r="R20" s="2"/>
    </row>
    <row r="21" spans="1:18" x14ac:dyDescent="0.25">
      <c r="A21" s="1" t="s">
        <v>66</v>
      </c>
      <c r="F21" s="1"/>
      <c r="G21" s="1"/>
      <c r="H21" s="13"/>
      <c r="I21" s="18">
        <v>37195</v>
      </c>
      <c r="J21" s="5">
        <v>240</v>
      </c>
      <c r="K21" s="5">
        <v>0</v>
      </c>
      <c r="L21" s="5">
        <f t="shared" si="3"/>
        <v>0.11405573230096974</v>
      </c>
      <c r="M21" s="5">
        <f t="shared" si="6"/>
        <v>29.573366341011258</v>
      </c>
      <c r="N21" s="24">
        <f>L21/(D4-D11)*100</f>
        <v>12.192485797008642</v>
      </c>
      <c r="O21" s="24">
        <f>E11*N21/100</f>
        <v>1.9751297978079012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68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80</v>
      </c>
      <c r="F23" s="4" t="s">
        <v>81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5.1144999999999996</v>
      </c>
      <c r="D24" s="16">
        <f>C24/100*5.5555</f>
        <v>0.28413604749999999</v>
      </c>
      <c r="E24" s="16">
        <v>1.55</v>
      </c>
      <c r="F24" s="16">
        <f>E24/100*0.2</f>
        <v>3.1000000000000003E-3</v>
      </c>
      <c r="G24" s="17">
        <f>D24/(F24*1)</f>
        <v>91.656789516129024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1.7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3.92</v>
      </c>
      <c r="F26" s="1"/>
      <c r="G26" s="1"/>
      <c r="H26" s="14"/>
      <c r="I26" s="18">
        <v>1307</v>
      </c>
      <c r="J26" s="5">
        <v>15</v>
      </c>
      <c r="K26" s="5">
        <v>0</v>
      </c>
      <c r="L26" s="5">
        <f t="shared" si="8"/>
        <v>3.9661647005272537E-3</v>
      </c>
      <c r="M26" s="5">
        <f>L26/(L26+L16+L6+L36)*100</f>
        <v>5.0869677740982047</v>
      </c>
      <c r="N26" s="2">
        <f>L26/(D4-D6)*100</f>
        <v>4.0631573374314609</v>
      </c>
      <c r="O26" s="2">
        <f>E6*N26/100</f>
        <v>6.8683001941136315E-2</v>
      </c>
      <c r="R26" s="2"/>
    </row>
    <row r="27" spans="1:18" x14ac:dyDescent="0.25">
      <c r="A27" s="5">
        <v>0.75</v>
      </c>
      <c r="B27" s="18">
        <v>4.55</v>
      </c>
      <c r="F27" s="1"/>
      <c r="G27" s="1"/>
      <c r="H27" s="14"/>
      <c r="I27" s="18">
        <v>1178</v>
      </c>
      <c r="J27" s="5">
        <v>30</v>
      </c>
      <c r="K27" s="5">
        <v>0</v>
      </c>
      <c r="L27" s="5">
        <f t="shared" si="8"/>
        <v>3.5747069756856195E-3</v>
      </c>
      <c r="M27" s="5">
        <f t="shared" ref="M27" si="10">L27/(L27+L17+L7+L37)*100</f>
        <v>2.2412603319290301</v>
      </c>
      <c r="N27" s="2">
        <f>L27/(D4-D7)*100</f>
        <v>1.577509063671656</v>
      </c>
      <c r="O27" s="2">
        <f>E7*N27/100</f>
        <v>6.190403694465077E-2</v>
      </c>
      <c r="R27" s="2"/>
    </row>
    <row r="28" spans="1:18" x14ac:dyDescent="0.25">
      <c r="A28" s="5">
        <v>1</v>
      </c>
      <c r="B28" s="1">
        <v>6.05</v>
      </c>
      <c r="F28" s="1"/>
      <c r="G28" s="1"/>
      <c r="H28" s="14"/>
      <c r="I28" s="18">
        <v>1243</v>
      </c>
      <c r="J28" s="5">
        <v>45</v>
      </c>
      <c r="K28" s="5">
        <v>0</v>
      </c>
      <c r="L28" s="5">
        <f t="shared" si="8"/>
        <v>3.7719531161096993E-3</v>
      </c>
      <c r="M28" s="5">
        <f>L28/(L28+L18+L8+L38)*100</f>
        <v>2.2258599878566425</v>
      </c>
      <c r="N28" s="2">
        <f>L28/(D4-D8)*100</f>
        <v>1.4357389191042031</v>
      </c>
      <c r="O28" s="2">
        <f>E8*N28/100</f>
        <v>6.5319794501019476E-2</v>
      </c>
      <c r="R28" s="2"/>
    </row>
    <row r="29" spans="1:18" x14ac:dyDescent="0.25">
      <c r="A29" s="5">
        <v>2</v>
      </c>
      <c r="B29" s="18">
        <v>9.1</v>
      </c>
      <c r="F29" s="1"/>
      <c r="G29" s="1"/>
      <c r="H29" s="14"/>
      <c r="I29" s="18">
        <v>1406</v>
      </c>
      <c r="J29" s="5">
        <v>60</v>
      </c>
      <c r="K29" s="5">
        <v>0</v>
      </c>
      <c r="L29" s="5">
        <f t="shared" si="8"/>
        <v>4.2665857451731591E-3</v>
      </c>
      <c r="M29" s="5">
        <f>L29/(L29+L19+L9+L39)*100</f>
        <v>1.9992170211490583</v>
      </c>
      <c r="N29" s="2">
        <f>L29/(D4-D9)*100</f>
        <v>1.2218782359138318</v>
      </c>
      <c r="O29" s="2">
        <f>E9*N29/100</f>
        <v>7.3885463450067065E-2</v>
      </c>
      <c r="R29" s="2"/>
    </row>
    <row r="30" spans="1:18" x14ac:dyDescent="0.25">
      <c r="A30" s="5">
        <v>4</v>
      </c>
      <c r="B30" s="18"/>
      <c r="H30" s="14"/>
      <c r="I30" s="18">
        <v>1294</v>
      </c>
      <c r="J30" s="5">
        <v>120</v>
      </c>
      <c r="K30" s="5">
        <v>0</v>
      </c>
      <c r="L30" s="5">
        <f t="shared" si="8"/>
        <v>3.9267154724424384E-3</v>
      </c>
      <c r="M30" s="5">
        <f>L30/(L30+L20+L10+L40)*100</f>
        <v>1.5817742098480765</v>
      </c>
      <c r="N30" s="2">
        <f>L30/(D4-D10)*100</f>
        <v>0.74702521130766197</v>
      </c>
      <c r="O30" s="2">
        <f t="shared" ref="O30:O31" si="11">E10*N30/100</f>
        <v>6.7999850429862591E-2</v>
      </c>
      <c r="R30" s="2"/>
    </row>
    <row r="31" spans="1:18" x14ac:dyDescent="0.25">
      <c r="G31" s="1"/>
      <c r="H31" s="14"/>
      <c r="I31" s="18">
        <v>1453</v>
      </c>
      <c r="J31" s="5">
        <v>240</v>
      </c>
      <c r="K31" s="5">
        <v>0</v>
      </c>
      <c r="L31" s="5">
        <f t="shared" si="8"/>
        <v>4.4092098774798014E-3</v>
      </c>
      <c r="M31" s="5">
        <f>L31/(L31+L21+L11+L41)*100</f>
        <v>1.1432584434864643</v>
      </c>
      <c r="N31" s="24">
        <f>L31/(D4-D11)*100</f>
        <v>0.47134175304177678</v>
      </c>
      <c r="O31" s="24">
        <f t="shared" si="11"/>
        <v>7.6355318913902889E-2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15922</v>
      </c>
      <c r="J36" s="5">
        <v>15</v>
      </c>
      <c r="K36" s="5">
        <v>0</v>
      </c>
      <c r="L36" s="5">
        <f t="shared" si="12"/>
        <v>4.8745914751287756E-2</v>
      </c>
      <c r="M36" s="5">
        <f t="shared" si="14"/>
        <v>62.521079224414123</v>
      </c>
      <c r="N36" s="2">
        <f>L36/(D4-D6)*100</f>
        <v>49.937997069353507</v>
      </c>
      <c r="O36" s="2">
        <f>E6*N36/100</f>
        <v>0.84414440909125232</v>
      </c>
      <c r="Q36" s="2"/>
      <c r="R36" s="2"/>
    </row>
    <row r="37" spans="1:18" x14ac:dyDescent="0.25">
      <c r="F37" s="1"/>
      <c r="G37" s="1"/>
      <c r="H37" s="13"/>
      <c r="I37" s="18">
        <v>31605</v>
      </c>
      <c r="J37" s="5">
        <v>30</v>
      </c>
      <c r="K37" s="5">
        <v>0</v>
      </c>
      <c r="L37" s="5">
        <f t="shared" si="12"/>
        <v>9.6760120318706816E-2</v>
      </c>
      <c r="M37" s="5">
        <f t="shared" si="14"/>
        <v>60.666404507576075</v>
      </c>
      <c r="N37" s="2">
        <f>L37/(D4-D7)*100</f>
        <v>42.699994109431586</v>
      </c>
      <c r="O37" s="2">
        <f t="shared" ref="O37:O41" si="15">E7*N37/100</f>
        <v>1.6756176390735478</v>
      </c>
      <c r="Q37" s="2"/>
      <c r="R37" s="2"/>
    </row>
    <row r="38" spans="1:18" x14ac:dyDescent="0.25">
      <c r="F38" s="1"/>
      <c r="G38" s="1"/>
      <c r="H38" s="13"/>
      <c r="I38" s="18">
        <v>33856</v>
      </c>
      <c r="J38" s="5">
        <v>45</v>
      </c>
      <c r="K38" s="5">
        <v>0</v>
      </c>
      <c r="L38" s="5">
        <f t="shared" si="12"/>
        <v>0.10365165744376326</v>
      </c>
      <c r="M38" s="5">
        <f t="shared" si="14"/>
        <v>61.165679921559743</v>
      </c>
      <c r="N38" s="2">
        <f>L38/(D4-D8)*100</f>
        <v>39.453491080279846</v>
      </c>
      <c r="O38" s="2">
        <f t="shared" si="15"/>
        <v>1.7949599996353123</v>
      </c>
    </row>
    <row r="39" spans="1:18" x14ac:dyDescent="0.25">
      <c r="F39" s="1"/>
      <c r="G39" s="1"/>
      <c r="H39" s="13"/>
      <c r="I39" s="18">
        <v>43840</v>
      </c>
      <c r="J39" s="5">
        <v>60</v>
      </c>
      <c r="K39" s="5">
        <v>0</v>
      </c>
      <c r="L39" s="5">
        <f t="shared" si="12"/>
        <v>0.13421811975232104</v>
      </c>
      <c r="M39" s="5">
        <f t="shared" si="14"/>
        <v>62.891305972000957</v>
      </c>
      <c r="N39" s="2">
        <f>L39/(D4-D9)*100</f>
        <v>38.43780699266869</v>
      </c>
      <c r="O39" s="2">
        <f t="shared" si="15"/>
        <v>2.3242865779776722</v>
      </c>
    </row>
    <row r="40" spans="1:18" x14ac:dyDescent="0.25">
      <c r="F40" s="1"/>
      <c r="G40" s="1"/>
      <c r="H40" s="13"/>
      <c r="I40" s="18">
        <v>53346</v>
      </c>
      <c r="J40" s="5">
        <v>120</v>
      </c>
      <c r="K40" s="5">
        <v>0</v>
      </c>
      <c r="L40" s="5">
        <f t="shared" si="12"/>
        <v>0.1633211636931414</v>
      </c>
      <c r="M40" s="5">
        <f t="shared" si="14"/>
        <v>65.789641868678601</v>
      </c>
      <c r="N40" s="2">
        <f>L40/(D4-D10)*100</f>
        <v>31.070503497161823</v>
      </c>
      <c r="O40" s="2">
        <f t="shared" si="15"/>
        <v>2.8282707981021202</v>
      </c>
    </row>
    <row r="41" spans="1:18" x14ac:dyDescent="0.25">
      <c r="F41" s="1"/>
      <c r="G41" s="1"/>
      <c r="H41" s="13"/>
      <c r="I41" s="18">
        <v>87278</v>
      </c>
      <c r="J41" s="5">
        <v>240</v>
      </c>
      <c r="K41" s="5">
        <v>0</v>
      </c>
      <c r="L41" s="5">
        <f t="shared" si="12"/>
        <v>0.26720549853428543</v>
      </c>
      <c r="M41" s="5">
        <f t="shared" si="14"/>
        <v>69.283375215502275</v>
      </c>
      <c r="N41" s="24">
        <f>L41/(D4-D11)*100</f>
        <v>28.564099147291945</v>
      </c>
      <c r="O41" s="24">
        <f t="shared" si="15"/>
        <v>4.6272601266591078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96</v>
      </c>
      <c r="C43" s="4" t="s">
        <v>61</v>
      </c>
      <c r="D43" s="4" t="s">
        <v>79</v>
      </c>
      <c r="E43" s="4" t="s">
        <v>80</v>
      </c>
      <c r="F43" s="4" t="s">
        <v>81</v>
      </c>
      <c r="G43" s="4" t="s">
        <v>83</v>
      </c>
    </row>
    <row r="44" spans="1:18" x14ac:dyDescent="0.25">
      <c r="A44" s="5">
        <v>0</v>
      </c>
      <c r="B44" s="18">
        <f>L35</f>
        <v>0</v>
      </c>
      <c r="C44" s="1">
        <v>0.13789999999999999</v>
      </c>
      <c r="D44" s="16">
        <f>C44</f>
        <v>0.13789999999999999</v>
      </c>
      <c r="E44" s="16">
        <v>1.55</v>
      </c>
      <c r="F44" s="16">
        <f>E44/100*0.2</f>
        <v>3.1000000000000003E-3</v>
      </c>
      <c r="G44" s="17">
        <f>D44/(F44*1)</f>
        <v>44.483870967741929</v>
      </c>
    </row>
    <row r="45" spans="1:18" x14ac:dyDescent="0.25">
      <c r="A45" s="5">
        <v>0.25</v>
      </c>
      <c r="B45" s="18">
        <f>L36</f>
        <v>4.8745914751287756E-2</v>
      </c>
      <c r="F45" s="1"/>
    </row>
    <row r="46" spans="1:18" x14ac:dyDescent="0.25">
      <c r="A46" s="5">
        <v>0.5</v>
      </c>
      <c r="B46" s="18"/>
      <c r="F46" s="1"/>
      <c r="G46" s="1"/>
    </row>
    <row r="47" spans="1:18" x14ac:dyDescent="0.25">
      <c r="A47" s="5">
        <v>0.75</v>
      </c>
      <c r="B47" s="18">
        <f t="shared" ref="B47:B48" si="16">L38</f>
        <v>0.10365165744376326</v>
      </c>
      <c r="F47" s="1"/>
      <c r="G47" s="1"/>
    </row>
    <row r="48" spans="1:18" x14ac:dyDescent="0.25">
      <c r="A48" s="5">
        <v>1</v>
      </c>
      <c r="B48" s="18">
        <f t="shared" si="16"/>
        <v>0.13421811975232104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x14ac:dyDescent="0.25">
      <c r="F60" s="1"/>
      <c r="G60" s="1"/>
    </row>
    <row r="61" spans="1:7" ht="20.25" x14ac:dyDescent="0.3">
      <c r="A61" s="19" t="s">
        <v>98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96</v>
      </c>
      <c r="C62" s="4" t="s">
        <v>61</v>
      </c>
      <c r="D62" s="4" t="s">
        <v>79</v>
      </c>
      <c r="E62" s="4" t="s">
        <v>80</v>
      </c>
      <c r="F62" s="4" t="s">
        <v>81</v>
      </c>
      <c r="G62" s="4" t="s">
        <v>83</v>
      </c>
    </row>
    <row r="63" spans="1:7" x14ac:dyDescent="0.25">
      <c r="A63" s="5">
        <v>0</v>
      </c>
      <c r="B63" s="18">
        <f>L15</f>
        <v>0</v>
      </c>
      <c r="C63" s="1">
        <v>8.3900000000000002E-2</v>
      </c>
      <c r="D63" s="16">
        <f>C63</f>
        <v>8.3900000000000002E-2</v>
      </c>
      <c r="E63" s="16">
        <v>1.55</v>
      </c>
      <c r="F63" s="16">
        <f>E63/100*0.2</f>
        <v>3.1000000000000003E-3</v>
      </c>
      <c r="G63" s="17">
        <f>D63/(F63*1)</f>
        <v>27.064516129032256</v>
      </c>
    </row>
    <row r="64" spans="1:7" x14ac:dyDescent="0.25">
      <c r="A64" s="5">
        <v>0.25</v>
      </c>
      <c r="B64" s="18">
        <f t="shared" ref="B64:B68" si="17">L16</f>
        <v>2.5255088351412474E-2</v>
      </c>
      <c r="F64" s="1"/>
    </row>
    <row r="65" spans="1:7" x14ac:dyDescent="0.25">
      <c r="A65" s="5">
        <v>0.5</v>
      </c>
      <c r="B65" s="18">
        <f t="shared" si="17"/>
        <v>5.9160565755682473E-2</v>
      </c>
      <c r="F65" s="1"/>
      <c r="G65" s="1"/>
    </row>
    <row r="66" spans="1:7" x14ac:dyDescent="0.25">
      <c r="A66" s="5">
        <v>0.75</v>
      </c>
      <c r="B66" s="18">
        <f t="shared" si="17"/>
        <v>6.2036873778220709E-2</v>
      </c>
      <c r="F66" s="1"/>
      <c r="G66" s="1"/>
    </row>
    <row r="67" spans="1:7" x14ac:dyDescent="0.25">
      <c r="A67" s="5">
        <v>1</v>
      </c>
      <c r="B67" s="18">
        <f t="shared" si="17"/>
        <v>7.4928130629767331E-2</v>
      </c>
      <c r="F67" s="1"/>
      <c r="G67" s="1"/>
    </row>
    <row r="68" spans="1:7" x14ac:dyDescent="0.25">
      <c r="A68" s="5">
        <v>2</v>
      </c>
      <c r="B68" s="18">
        <f t="shared" si="17"/>
        <v>8.0999655027022888E-2</v>
      </c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topLeftCell="A4" zoomScale="85" zoomScaleNormal="85" workbookViewId="0">
      <selection activeCell="M27" sqref="M27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1936310</v>
      </c>
      <c r="B4" s="5" t="s">
        <v>33</v>
      </c>
      <c r="C4" s="5">
        <v>5.5549999999999997</v>
      </c>
      <c r="D4" s="5">
        <f t="shared" ref="D4:D10" si="0">A4/13346600*40</f>
        <v>5.8031558599193804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1933600</v>
      </c>
      <c r="B5" s="5">
        <v>0</v>
      </c>
      <c r="C5" s="5">
        <v>5.5549999999999997</v>
      </c>
      <c r="D5" s="5">
        <f t="shared" si="0"/>
        <v>5.7950339412284784</v>
      </c>
      <c r="E5" s="2">
        <f>(D4-D5)/D4*100</f>
        <v>0.13995692838439283</v>
      </c>
      <c r="F5" s="8">
        <f>(L5+L15+L25+L35)/(E5/100*D4)*100</f>
        <v>0</v>
      </c>
      <c r="G5" s="5">
        <f>(L5+L15+L25+L35+D5)/D4*100</f>
        <v>99.860043071615607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1881820</v>
      </c>
      <c r="B6" s="5">
        <v>15</v>
      </c>
      <c r="C6" s="5">
        <v>5.5549999999999997</v>
      </c>
      <c r="D6" s="5">
        <f t="shared" si="0"/>
        <v>5.6398483508908637</v>
      </c>
      <c r="E6" s="2">
        <f>(D4-D6)/D4*100</f>
        <v>2.8141155083638489</v>
      </c>
      <c r="F6" s="8">
        <f>(L6+L16+L26+L36)/(E6/100*D4)*100</f>
        <v>80.747167923223088</v>
      </c>
      <c r="G6" s="5">
        <f>(L6+L16+L26+L36+D6)/D4*100</f>
        <v>99.458203066728174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1869350</v>
      </c>
      <c r="B7" s="5">
        <v>30</v>
      </c>
      <c r="C7" s="5">
        <v>5.5549999999999997</v>
      </c>
      <c r="D7" s="5">
        <f>A7/13346600*40</f>
        <v>5.602475536840843</v>
      </c>
      <c r="E7" s="2">
        <f>(D4-D7)/D4*100</f>
        <v>3.4581239574241827</v>
      </c>
      <c r="F7" s="8">
        <f>(L7+L17+L27+L37)/(E7/100*D4)*100</f>
        <v>75.401165943325879</v>
      </c>
      <c r="G7" s="5">
        <f>(L7+L17+L27+L37+D7)/D4*100</f>
        <v>99.149341826239137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1837950</v>
      </c>
      <c r="B8" s="5">
        <v>45</v>
      </c>
      <c r="C8" s="5">
        <v>5.5549999999999997</v>
      </c>
      <c r="D8" s="5">
        <f t="shared" si="0"/>
        <v>5.5083691726731896</v>
      </c>
      <c r="E8" s="2">
        <f>(D4-D8)/D4*100</f>
        <v>5.0797651202545184</v>
      </c>
      <c r="F8" s="8">
        <f>(L8+L18+L28+L38)/(E8/100*D4)*100</f>
        <v>70.206798378738171</v>
      </c>
      <c r="G8" s="5">
        <f>(L8+L18+L28+L38+D8)/D4*100</f>
        <v>98.486575335836051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1803090</v>
      </c>
      <c r="B9" s="5">
        <v>60</v>
      </c>
      <c r="C9" s="5">
        <v>5.5549999999999997</v>
      </c>
      <c r="D9" s="5">
        <f t="shared" si="0"/>
        <v>5.403893126339292</v>
      </c>
      <c r="E9" s="2">
        <f>(D4-D9)/D4*100</f>
        <v>6.8800966787343043</v>
      </c>
      <c r="F9" s="23">
        <f>(L9+L19+L29+L39)/(E9/100*D4)*100</f>
        <v>61.200873706327563</v>
      </c>
      <c r="G9" s="5">
        <f>(L9+L19+L29+L39+D9)/D4*100</f>
        <v>97.330582600491127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1717230</v>
      </c>
      <c r="B10" s="5">
        <v>120</v>
      </c>
      <c r="C10" s="5">
        <v>5.5549999999999997</v>
      </c>
      <c r="D10" s="5">
        <f t="shared" si="0"/>
        <v>5.1465691636821367</v>
      </c>
      <c r="E10" s="2">
        <f>(D4-D10)/D4*100</f>
        <v>11.314304011237866</v>
      </c>
      <c r="F10" s="8">
        <f>(L10+L20+L30+L40)/(E10/100*D4)*100</f>
        <v>55.795017588656052</v>
      </c>
      <c r="G10" s="5">
        <f>(L10+L20+L30+L40+D10)/D4*100</f>
        <v>94.998513901866318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1581980</v>
      </c>
      <c r="B11" s="5">
        <v>240</v>
      </c>
      <c r="C11" s="5">
        <v>5.5549999999999997</v>
      </c>
      <c r="D11" s="5">
        <f>A11/13346600*40</f>
        <v>4.7412224836287891</v>
      </c>
      <c r="E11" s="2">
        <f>(D4-D11)/D4*100</f>
        <v>18.299239274702924</v>
      </c>
      <c r="F11" s="23">
        <f>(L11+L21+L31+L41)/(E11/100*D4)*100</f>
        <v>44.69856927884544</v>
      </c>
      <c r="G11" s="5">
        <f>(L11+L21+L31+L41+D11)/D4*100</f>
        <v>89.880258870001853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67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76</v>
      </c>
      <c r="D16" s="1" t="s">
        <v>70</v>
      </c>
      <c r="F16" s="1"/>
      <c r="G16" s="1"/>
      <c r="H16" s="13"/>
      <c r="I16" s="18">
        <v>11824</v>
      </c>
      <c r="J16" s="5">
        <v>15</v>
      </c>
      <c r="K16" s="5">
        <v>0</v>
      </c>
      <c r="L16" s="5">
        <f t="shared" si="3"/>
        <v>3.6257426501590709E-2</v>
      </c>
      <c r="M16" s="5">
        <f t="shared" ref="M16:M21" si="6">L16/(L6+L16+L26+L36)*100</f>
        <v>27.495620296030804</v>
      </c>
      <c r="N16" s="2">
        <f>L16/(D4-D6)*100</f>
        <v>22.201934691967796</v>
      </c>
      <c r="O16" s="2">
        <f>E6*N16/100</f>
        <v>0.62478808732347924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13211</v>
      </c>
      <c r="J17" s="5">
        <v>30</v>
      </c>
      <c r="K17" s="5">
        <v>0</v>
      </c>
      <c r="L17" s="5">
        <f t="shared" si="3"/>
        <v>4.0510560006132852E-2</v>
      </c>
      <c r="M17" s="5">
        <f t="shared" si="6"/>
        <v>26.77228217536976</v>
      </c>
      <c r="N17" s="2">
        <f>L17/(D4-D7)*100</f>
        <v>20.186612909866007</v>
      </c>
      <c r="O17" s="2">
        <f t="shared" ref="O17:O20" si="7">E7*N17/100</f>
        <v>0.6980780972285594</v>
      </c>
      <c r="R17" s="2"/>
    </row>
    <row r="18" spans="1:18" ht="18" x14ac:dyDescent="0.25">
      <c r="A18" s="1" t="s">
        <v>38</v>
      </c>
      <c r="C18" s="18" t="s">
        <v>77</v>
      </c>
      <c r="F18" s="1"/>
      <c r="G18" s="1"/>
      <c r="H18" s="13"/>
      <c r="I18" s="18">
        <v>19142</v>
      </c>
      <c r="J18" s="5">
        <v>45</v>
      </c>
      <c r="K18" s="5">
        <v>0</v>
      </c>
      <c r="L18" s="5">
        <f t="shared" si="3"/>
        <v>5.8697535359730151E-2</v>
      </c>
      <c r="M18" s="5">
        <f t="shared" si="6"/>
        <v>28.361737363053408</v>
      </c>
      <c r="N18" s="2">
        <f>L18/(D4-D8)*100</f>
        <v>19.911867767186163</v>
      </c>
      <c r="O18" s="2">
        <f t="shared" si="7"/>
        <v>1.0114761136287249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20881</v>
      </c>
      <c r="J19" s="5">
        <v>60</v>
      </c>
      <c r="K19" s="5">
        <v>0</v>
      </c>
      <c r="L19" s="5">
        <f t="shared" si="3"/>
        <v>6.4030050979339947E-2</v>
      </c>
      <c r="M19" s="5">
        <f t="shared" si="6"/>
        <v>26.203991478849325</v>
      </c>
      <c r="N19" s="2">
        <f>L19/(D4-D9)*100</f>
        <v>16.037071730987414</v>
      </c>
      <c r="O19" s="2">
        <f t="shared" si="7"/>
        <v>1.103366039529903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24563</v>
      </c>
      <c r="J20" s="5">
        <v>120</v>
      </c>
      <c r="K20" s="5">
        <v>0</v>
      </c>
      <c r="L20" s="5">
        <f t="shared" si="3"/>
        <v>7.532063321706467E-2</v>
      </c>
      <c r="M20" s="5">
        <f t="shared" si="6"/>
        <v>20.560158806552685</v>
      </c>
      <c r="N20" s="2">
        <f>L20/(D4-D10)*100</f>
        <v>11.471544222371687</v>
      </c>
      <c r="O20" s="2">
        <f t="shared" si="7"/>
        <v>1.2979253881027253</v>
      </c>
      <c r="R20" s="2"/>
    </row>
    <row r="21" spans="1:18" x14ac:dyDescent="0.25">
      <c r="A21" s="1" t="s">
        <v>66</v>
      </c>
      <c r="F21" s="1"/>
      <c r="G21" s="1"/>
      <c r="H21" s="13"/>
      <c r="I21" s="18">
        <v>32512</v>
      </c>
      <c r="J21" s="5">
        <v>240</v>
      </c>
      <c r="K21" s="5">
        <v>0</v>
      </c>
      <c r="L21" s="5">
        <f t="shared" si="3"/>
        <v>9.9695657173521413E-2</v>
      </c>
      <c r="M21" s="5">
        <f t="shared" si="6"/>
        <v>21.003194169925447</v>
      </c>
      <c r="N21" s="24">
        <f>L21/(D4-D11)*100</f>
        <v>9.3881272968145542</v>
      </c>
      <c r="O21" s="24">
        <f>E11*N21/100</f>
        <v>1.7179558774577948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68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80</v>
      </c>
      <c r="F23" s="4" t="s">
        <v>81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6.9466999999999999</v>
      </c>
      <c r="D24" s="16">
        <f>C24/100*5.5555</f>
        <v>0.38592391850000002</v>
      </c>
      <c r="E24" s="16">
        <v>1.55</v>
      </c>
      <c r="F24" s="16">
        <f>E24/100*0.2</f>
        <v>3.1000000000000003E-3</v>
      </c>
      <c r="G24" s="17">
        <f>D24/(F24*1)</f>
        <v>124.49158661290322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2.8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3.4</v>
      </c>
      <c r="F26" s="1"/>
      <c r="G26" s="1"/>
      <c r="H26" s="14"/>
      <c r="I26" s="18">
        <v>1029</v>
      </c>
      <c r="J26" s="5">
        <v>15</v>
      </c>
      <c r="K26" s="5">
        <v>0</v>
      </c>
      <c r="L26" s="5">
        <f t="shared" si="8"/>
        <v>3.1225581307135E-3</v>
      </c>
      <c r="M26" s="5">
        <f>L26/(L26+L16+L6+L36)*100</f>
        <v>2.3679748122943955</v>
      </c>
      <c r="N26" s="2">
        <f>L26/(D4-D6)*100</f>
        <v>1.9120725980629825</v>
      </c>
      <c r="O26" s="2">
        <f>E6*N26/100</f>
        <v>5.3807931513265954E-2</v>
      </c>
      <c r="R26" s="2"/>
    </row>
    <row r="27" spans="1:18" x14ac:dyDescent="0.25">
      <c r="A27" s="5">
        <v>0.75</v>
      </c>
      <c r="B27" s="18">
        <v>5.0999999999999996</v>
      </c>
      <c r="F27" s="1"/>
      <c r="G27" s="1"/>
      <c r="H27" s="14"/>
      <c r="I27" s="18">
        <v>1199</v>
      </c>
      <c r="J27" s="5">
        <v>30</v>
      </c>
      <c r="K27" s="5">
        <v>0</v>
      </c>
      <c r="L27" s="5">
        <f t="shared" si="8"/>
        <v>3.6384326518226302E-3</v>
      </c>
      <c r="M27" s="5">
        <f t="shared" ref="M27" si="10">L27/(L27+L17+L7+L37)*100</f>
        <v>2.4045371284901433</v>
      </c>
      <c r="N27" s="2">
        <f>L27/(D4-D7)*100</f>
        <v>1.8130490304217359</v>
      </c>
      <c r="O27" s="2">
        <f>E7*N27/100</f>
        <v>6.2697482880860911E-2</v>
      </c>
      <c r="R27" s="2"/>
    </row>
    <row r="28" spans="1:18" x14ac:dyDescent="0.25">
      <c r="A28" s="5">
        <v>1</v>
      </c>
      <c r="B28" s="18">
        <v>6.8</v>
      </c>
      <c r="F28" s="1"/>
      <c r="G28" s="1"/>
      <c r="H28" s="14"/>
      <c r="I28" s="18">
        <v>1879</v>
      </c>
      <c r="J28" s="5">
        <v>45</v>
      </c>
      <c r="K28" s="5">
        <v>0</v>
      </c>
      <c r="L28" s="5">
        <f t="shared" si="8"/>
        <v>5.7019307362591518E-3</v>
      </c>
      <c r="M28" s="5">
        <f>L28/(L28+L18+L8+L38)*100</f>
        <v>2.7550843662006743</v>
      </c>
      <c r="N28" s="2">
        <f>L28/(D4-D8)*100</f>
        <v>1.9342565261426441</v>
      </c>
      <c r="O28" s="2">
        <f>E8*N28/100</f>
        <v>9.8255688351240753E-2</v>
      </c>
      <c r="R28" s="2"/>
    </row>
    <row r="29" spans="1:18" x14ac:dyDescent="0.25">
      <c r="A29" s="5">
        <v>2</v>
      </c>
      <c r="B29" s="18"/>
      <c r="F29" s="1"/>
      <c r="G29" s="1"/>
      <c r="H29" s="14"/>
      <c r="I29" s="18">
        <v>1917</v>
      </c>
      <c r="J29" s="5">
        <v>60</v>
      </c>
      <c r="K29" s="5">
        <v>0</v>
      </c>
      <c r="L29" s="5">
        <f t="shared" si="8"/>
        <v>5.8172438645070742E-3</v>
      </c>
      <c r="M29" s="5">
        <f>L29/(L29+L19+L9+L39)*100</f>
        <v>2.3806791705525403</v>
      </c>
      <c r="N29" s="2">
        <f>L29/(D4-D9)*100</f>
        <v>1.4569964525227066</v>
      </c>
      <c r="O29" s="2">
        <f>E9*N29/100</f>
        <v>0.10024276453929136</v>
      </c>
      <c r="R29" s="2"/>
    </row>
    <row r="30" spans="1:18" x14ac:dyDescent="0.25">
      <c r="A30" s="5">
        <v>4</v>
      </c>
      <c r="H30" s="14"/>
      <c r="I30" s="18">
        <v>3261</v>
      </c>
      <c r="J30" s="5">
        <v>120</v>
      </c>
      <c r="K30" s="5">
        <v>0</v>
      </c>
      <c r="L30" s="5">
        <f t="shared" si="8"/>
        <v>9.8956871372757292E-3</v>
      </c>
      <c r="M30" s="5">
        <f>L30/(L30+L20+L10+L40)*100</f>
        <v>2.7012106822842594</v>
      </c>
      <c r="N30" s="2">
        <f>L30/(D4-D10)*100</f>
        <v>1.5071409752871587</v>
      </c>
      <c r="O30" s="2">
        <f t="shared" ref="O30:O31" si="11">E10*N30/100</f>
        <v>0.17052251182192449</v>
      </c>
      <c r="R30" s="2"/>
    </row>
    <row r="31" spans="1:18" x14ac:dyDescent="0.25">
      <c r="G31" s="1"/>
      <c r="H31" s="14"/>
      <c r="I31" s="18">
        <v>3688</v>
      </c>
      <c r="J31" s="5">
        <v>240</v>
      </c>
      <c r="K31" s="5">
        <v>0</v>
      </c>
      <c r="L31" s="5">
        <f t="shared" si="8"/>
        <v>1.1191442552061601E-2</v>
      </c>
      <c r="M31" s="5">
        <f>L31/(L31+L21+L11+L41)*100</f>
        <v>2.3577360100390137</v>
      </c>
      <c r="N31" s="24">
        <f>L31/(D4-D11)*100</f>
        <v>1.0538742638595751</v>
      </c>
      <c r="O31" s="24">
        <f t="shared" si="11"/>
        <v>0.19285097319817768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30209</v>
      </c>
      <c r="J36" s="5">
        <v>15</v>
      </c>
      <c r="K36" s="5">
        <v>0</v>
      </c>
      <c r="L36" s="5">
        <f t="shared" si="12"/>
        <v>9.2486203914184911E-2</v>
      </c>
      <c r="M36" s="5">
        <f t="shared" si="14"/>
        <v>70.1364048916748</v>
      </c>
      <c r="N36" s="2">
        <f>L36/(D4-D6)*100</f>
        <v>56.63316063319229</v>
      </c>
      <c r="O36" s="2">
        <f>E6*N36/100</f>
        <v>1.5937225562552744</v>
      </c>
      <c r="Q36" s="2"/>
      <c r="R36" s="2"/>
    </row>
    <row r="37" spans="1:18" x14ac:dyDescent="0.25">
      <c r="F37" s="1"/>
      <c r="G37" s="1"/>
      <c r="H37" s="13"/>
      <c r="I37" s="18">
        <v>35004</v>
      </c>
      <c r="J37" s="5">
        <v>30</v>
      </c>
      <c r="K37" s="5">
        <v>0</v>
      </c>
      <c r="L37" s="5">
        <f t="shared" si="12"/>
        <v>0.10716631076209501</v>
      </c>
      <c r="M37" s="5">
        <f t="shared" si="14"/>
        <v>70.823180696140085</v>
      </c>
      <c r="N37" s="2">
        <f>L37/(D4-D7)*100</f>
        <v>53.401504003038127</v>
      </c>
      <c r="O37" s="2">
        <f t="shared" ref="O37:O41" si="15">E7*N37/100</f>
        <v>1.8466902035538952</v>
      </c>
      <c r="Q37" s="2"/>
      <c r="R37" s="2"/>
    </row>
    <row r="38" spans="1:18" x14ac:dyDescent="0.25">
      <c r="F38" s="1"/>
      <c r="G38" s="1"/>
      <c r="H38" s="13"/>
      <c r="I38" s="18">
        <v>46565</v>
      </c>
      <c r="J38" s="5">
        <v>45</v>
      </c>
      <c r="K38" s="5">
        <v>0</v>
      </c>
      <c r="L38" s="5">
        <f t="shared" si="12"/>
        <v>0.14256082906630541</v>
      </c>
      <c r="M38" s="5">
        <f t="shared" si="14"/>
        <v>68.88317827074593</v>
      </c>
      <c r="N38" s="2">
        <f>L38/(D4-D8)*100</f>
        <v>48.360674085409379</v>
      </c>
      <c r="O38" s="2">
        <f t="shared" si="15"/>
        <v>2.4566086541105916</v>
      </c>
    </row>
    <row r="39" spans="1:18" x14ac:dyDescent="0.25">
      <c r="F39" s="1"/>
      <c r="G39" s="1"/>
      <c r="H39" s="13"/>
      <c r="I39" s="18">
        <v>56999</v>
      </c>
      <c r="J39" s="5">
        <v>60</v>
      </c>
      <c r="K39" s="5">
        <v>0</v>
      </c>
      <c r="L39" s="5">
        <f t="shared" si="12"/>
        <v>0.17450498649093399</v>
      </c>
      <c r="M39" s="5">
        <f t="shared" si="14"/>
        <v>71.415329350598128</v>
      </c>
      <c r="N39" s="2">
        <f>L39/(D4-D9)*100</f>
        <v>43.70680552281744</v>
      </c>
      <c r="O39" s="2">
        <f t="shared" si="15"/>
        <v>3.0070704751562243</v>
      </c>
    </row>
    <row r="40" spans="1:18" x14ac:dyDescent="0.25">
      <c r="F40" s="1"/>
      <c r="G40" s="1"/>
      <c r="H40" s="13"/>
      <c r="I40" s="18">
        <v>91825</v>
      </c>
      <c r="J40" s="5">
        <v>120</v>
      </c>
      <c r="K40" s="5">
        <v>0</v>
      </c>
      <c r="L40" s="5">
        <f t="shared" si="12"/>
        <v>0.28112634229600542</v>
      </c>
      <c r="M40" s="5">
        <f t="shared" si="14"/>
        <v>76.738630511163052</v>
      </c>
      <c r="N40" s="2">
        <f>L40/(D4-D10)*100</f>
        <v>42.816332390997204</v>
      </c>
      <c r="O40" s="2">
        <f t="shared" si="15"/>
        <v>4.8443700131795335</v>
      </c>
    </row>
    <row r="41" spans="1:18" x14ac:dyDescent="0.25">
      <c r="F41" s="1"/>
      <c r="G41" s="1"/>
      <c r="H41" s="13"/>
      <c r="I41" s="18">
        <v>118823</v>
      </c>
      <c r="J41" s="5">
        <v>240</v>
      </c>
      <c r="K41" s="5">
        <v>0</v>
      </c>
      <c r="L41" s="5">
        <f t="shared" si="12"/>
        <v>0.36378192617084948</v>
      </c>
      <c r="M41" s="5">
        <f t="shared" si="14"/>
        <v>76.639069820035544</v>
      </c>
      <c r="N41" s="24">
        <f>L41/(D4-D11)*100</f>
        <v>34.256567718171318</v>
      </c>
      <c r="O41" s="24">
        <f t="shared" si="15"/>
        <v>6.2686912940488098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96</v>
      </c>
      <c r="C43" s="4" t="s">
        <v>61</v>
      </c>
      <c r="D43" s="4" t="s">
        <v>79</v>
      </c>
      <c r="E43" s="4" t="s">
        <v>80</v>
      </c>
      <c r="F43" s="4" t="s">
        <v>81</v>
      </c>
      <c r="G43" s="4" t="s">
        <v>83</v>
      </c>
    </row>
    <row r="44" spans="1:18" x14ac:dyDescent="0.25">
      <c r="A44" s="5">
        <v>0</v>
      </c>
      <c r="B44" s="18">
        <f>L35</f>
        <v>0</v>
      </c>
      <c r="C44" s="1">
        <v>0.191</v>
      </c>
      <c r="D44" s="16">
        <f>C44</f>
        <v>0.191</v>
      </c>
      <c r="E44" s="16">
        <v>1.55</v>
      </c>
      <c r="F44" s="16">
        <f>E44/100*0.2</f>
        <v>3.1000000000000003E-3</v>
      </c>
      <c r="G44" s="17">
        <f>D44/(F44*1)</f>
        <v>61.612903225806448</v>
      </c>
    </row>
    <row r="45" spans="1:18" x14ac:dyDescent="0.25">
      <c r="A45" s="5">
        <v>0.25</v>
      </c>
      <c r="B45" s="18">
        <f t="shared" ref="B45:B48" si="16">L36</f>
        <v>9.2486203914184911E-2</v>
      </c>
      <c r="F45" s="1"/>
    </row>
    <row r="46" spans="1:18" x14ac:dyDescent="0.25">
      <c r="A46" s="5">
        <v>0.5</v>
      </c>
      <c r="B46" s="18">
        <f t="shared" si="16"/>
        <v>0.10716631076209501</v>
      </c>
      <c r="F46" s="1"/>
      <c r="G46" s="1"/>
    </row>
    <row r="47" spans="1:18" x14ac:dyDescent="0.25">
      <c r="A47" s="5">
        <v>0.75</v>
      </c>
      <c r="B47" s="18">
        <f t="shared" si="16"/>
        <v>0.14256082906630541</v>
      </c>
      <c r="F47" s="1"/>
      <c r="G47" s="1"/>
    </row>
    <row r="48" spans="1:18" x14ac:dyDescent="0.25">
      <c r="A48" s="5">
        <v>1</v>
      </c>
      <c r="B48" s="18">
        <f t="shared" si="16"/>
        <v>0.17450498649093399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x14ac:dyDescent="0.25">
      <c r="F60" s="1"/>
      <c r="G60" s="1"/>
    </row>
    <row r="61" spans="1:7" x14ac:dyDescent="0.25">
      <c r="F61" s="1"/>
      <c r="G61" s="1"/>
    </row>
    <row r="62" spans="1:7" ht="20.25" x14ac:dyDescent="0.3">
      <c r="A62" s="19" t="s">
        <v>98</v>
      </c>
      <c r="B62" s="20"/>
      <c r="C62" s="20"/>
      <c r="D62" s="20"/>
      <c r="E62" s="20"/>
      <c r="F62" s="20"/>
      <c r="G62" s="20"/>
    </row>
    <row r="63" spans="1:7" ht="16.5" x14ac:dyDescent="0.3">
      <c r="A63" s="4" t="s">
        <v>57</v>
      </c>
      <c r="B63" s="4" t="s">
        <v>96</v>
      </c>
      <c r="C63" s="4" t="s">
        <v>61</v>
      </c>
      <c r="D63" s="4" t="s">
        <v>79</v>
      </c>
      <c r="E63" s="4" t="s">
        <v>80</v>
      </c>
      <c r="F63" s="4" t="s">
        <v>81</v>
      </c>
      <c r="G63" s="4" t="s">
        <v>83</v>
      </c>
    </row>
    <row r="64" spans="1:7" x14ac:dyDescent="0.25">
      <c r="A64" s="5">
        <v>0</v>
      </c>
      <c r="B64" s="18">
        <f>L15</f>
        <v>0</v>
      </c>
      <c r="C64" s="1">
        <v>7.3300000000000004E-2</v>
      </c>
      <c r="D64" s="16">
        <f>C64</f>
        <v>7.3300000000000004E-2</v>
      </c>
      <c r="E64" s="16">
        <v>1.55</v>
      </c>
      <c r="F64" s="16">
        <f>E64/100*0.2</f>
        <v>3.1000000000000003E-3</v>
      </c>
      <c r="G64" s="17">
        <f>D64/(F64*1)</f>
        <v>23.64516129032258</v>
      </c>
    </row>
    <row r="65" spans="1:7" x14ac:dyDescent="0.25">
      <c r="A65" s="5">
        <v>0.25</v>
      </c>
      <c r="B65" s="18"/>
      <c r="F65" s="1"/>
    </row>
    <row r="66" spans="1:7" x14ac:dyDescent="0.25">
      <c r="A66" s="5">
        <v>0.5</v>
      </c>
      <c r="B66" s="18">
        <f t="shared" ref="B66:B68" si="17">L17</f>
        <v>4.0510560006132852E-2</v>
      </c>
      <c r="F66" s="1"/>
      <c r="G66" s="1"/>
    </row>
    <row r="67" spans="1:7" x14ac:dyDescent="0.25">
      <c r="A67" s="5">
        <v>0.75</v>
      </c>
      <c r="B67" s="18">
        <f t="shared" si="17"/>
        <v>5.8697535359730151E-2</v>
      </c>
      <c r="F67" s="1"/>
      <c r="G67" s="1"/>
    </row>
    <row r="68" spans="1:7" x14ac:dyDescent="0.25">
      <c r="A68" s="5">
        <v>1</v>
      </c>
      <c r="B68" s="18">
        <f t="shared" si="17"/>
        <v>6.4030050979339947E-2</v>
      </c>
      <c r="F68" s="1"/>
      <c r="G68" s="1"/>
    </row>
    <row r="69" spans="1:7" x14ac:dyDescent="0.25">
      <c r="A69" s="5">
        <v>2</v>
      </c>
      <c r="B69" s="18"/>
      <c r="F69" s="1"/>
      <c r="G69" s="1"/>
    </row>
    <row r="70" spans="1:7" x14ac:dyDescent="0.25">
      <c r="A70" s="5">
        <v>4</v>
      </c>
      <c r="B70" s="18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"/>
  <sheetViews>
    <sheetView tabSelected="1" zoomScale="85" zoomScaleNormal="85" workbookViewId="0">
      <selection activeCell="V19" sqref="V19"/>
    </sheetView>
  </sheetViews>
  <sheetFormatPr defaultRowHeight="15" x14ac:dyDescent="0.25"/>
  <cols>
    <col min="1" max="1" width="12.140625" customWidth="1"/>
    <col min="2" max="2" width="14.28515625" customWidth="1"/>
    <col min="3" max="3" width="14" customWidth="1"/>
    <col min="4" max="4" width="19.85546875" customWidth="1"/>
    <col min="5" max="5" width="19.7109375" customWidth="1"/>
    <col min="6" max="6" width="18.42578125" customWidth="1"/>
    <col min="7" max="7" width="19" customWidth="1"/>
    <col min="8" max="8" width="16.28515625" customWidth="1"/>
    <col min="9" max="9" width="20.7109375" customWidth="1"/>
    <col min="10" max="10" width="14" customWidth="1"/>
    <col min="11" max="11" width="12.85546875" customWidth="1"/>
    <col min="12" max="12" width="13" customWidth="1"/>
    <col min="13" max="13" width="18" customWidth="1"/>
    <col min="14" max="14" width="14.140625" customWidth="1"/>
    <col min="23" max="23" width="23.85546875" bestFit="1" customWidth="1"/>
    <col min="24" max="24" width="25.28515625" bestFit="1" customWidth="1"/>
    <col min="26" max="26" width="16.28515625" bestFit="1" customWidth="1"/>
    <col min="27" max="27" width="16.140625" bestFit="1" customWidth="1"/>
    <col min="28" max="28" width="17.28515625" bestFit="1" customWidth="1"/>
  </cols>
  <sheetData>
    <row r="1" spans="1:28" ht="60" x14ac:dyDescent="0.25">
      <c r="A1" s="26" t="s">
        <v>95</v>
      </c>
      <c r="B1" s="27" t="s">
        <v>84</v>
      </c>
      <c r="C1" s="27" t="s">
        <v>85</v>
      </c>
      <c r="D1" s="28" t="s">
        <v>86</v>
      </c>
      <c r="E1" s="26" t="s">
        <v>87</v>
      </c>
      <c r="F1" s="26" t="s">
        <v>88</v>
      </c>
      <c r="G1" s="29" t="s">
        <v>89</v>
      </c>
      <c r="H1" s="29" t="s">
        <v>90</v>
      </c>
      <c r="I1" s="26" t="s">
        <v>91</v>
      </c>
      <c r="J1" s="26" t="s">
        <v>92</v>
      </c>
      <c r="K1" s="30" t="s">
        <v>93</v>
      </c>
      <c r="L1" s="30" t="s">
        <v>94</v>
      </c>
      <c r="M1" s="26" t="s">
        <v>97</v>
      </c>
      <c r="N1" s="26" t="s">
        <v>100</v>
      </c>
      <c r="O1" s="26" t="s">
        <v>101</v>
      </c>
      <c r="P1" s="26" t="s">
        <v>108</v>
      </c>
      <c r="Q1" s="26" t="s">
        <v>102</v>
      </c>
      <c r="R1" s="26" t="s">
        <v>99</v>
      </c>
      <c r="W1" t="s">
        <v>103</v>
      </c>
      <c r="X1" t="s">
        <v>104</v>
      </c>
      <c r="Z1" t="s">
        <v>105</v>
      </c>
      <c r="AA1" t="s">
        <v>106</v>
      </c>
      <c r="AB1" t="s">
        <v>107</v>
      </c>
    </row>
    <row r="2" spans="1:28" x14ac:dyDescent="0.25">
      <c r="A2">
        <v>5</v>
      </c>
      <c r="B2" s="31">
        <v>41.1</v>
      </c>
      <c r="C2" s="31">
        <v>10.9</v>
      </c>
      <c r="D2" s="32">
        <v>9.6999999999999993</v>
      </c>
      <c r="E2">
        <v>28.4</v>
      </c>
      <c r="F2">
        <v>2.8</v>
      </c>
      <c r="G2" s="25">
        <v>7.2</v>
      </c>
      <c r="H2" s="25">
        <v>0.7</v>
      </c>
      <c r="I2">
        <v>0</v>
      </c>
      <c r="J2">
        <v>0</v>
      </c>
      <c r="K2" s="33">
        <v>60.1</v>
      </c>
      <c r="L2" s="33">
        <v>35.6</v>
      </c>
      <c r="M2">
        <v>6.9900000000000004E-2</v>
      </c>
      <c r="N2">
        <v>3.39E-2</v>
      </c>
      <c r="O2">
        <v>1.2699999999999999E-2</v>
      </c>
      <c r="Q2">
        <f>LN(A2)</f>
        <v>1.6094379124341003</v>
      </c>
      <c r="R2">
        <f>LN(N2)</f>
        <v>-3.3843402645957323</v>
      </c>
      <c r="W2">
        <v>44</v>
      </c>
      <c r="X2">
        <v>21</v>
      </c>
      <c r="Z2">
        <v>68.5</v>
      </c>
      <c r="AA2">
        <v>31.5</v>
      </c>
      <c r="AB2">
        <v>0</v>
      </c>
    </row>
    <row r="3" spans="1:28" x14ac:dyDescent="0.25">
      <c r="A3">
        <v>10</v>
      </c>
      <c r="B3" s="31">
        <v>51.1</v>
      </c>
      <c r="C3" s="31">
        <v>20.100000000000001</v>
      </c>
      <c r="D3" s="32">
        <v>11</v>
      </c>
      <c r="E3">
        <v>21.5</v>
      </c>
      <c r="F3">
        <v>2.4</v>
      </c>
      <c r="G3" s="25">
        <v>15.6</v>
      </c>
      <c r="H3" s="25">
        <v>1.7</v>
      </c>
      <c r="I3">
        <v>0</v>
      </c>
      <c r="J3">
        <v>0</v>
      </c>
      <c r="K3" s="33">
        <v>61.2</v>
      </c>
      <c r="L3" s="33">
        <v>37.1</v>
      </c>
      <c r="M3">
        <v>7.8200000000000006E-2</v>
      </c>
      <c r="N3">
        <v>6.2E-2</v>
      </c>
      <c r="O3">
        <v>0.158</v>
      </c>
      <c r="Q3">
        <f t="shared" ref="Q3:Q6" si="0">LN(A3)</f>
        <v>2.3025850929940459</v>
      </c>
      <c r="R3">
        <f t="shared" ref="R3:R6" si="1">LN(N3)</f>
        <v>-2.7806208939370456</v>
      </c>
      <c r="W3">
        <v>32</v>
      </c>
      <c r="X3">
        <v>28</v>
      </c>
      <c r="Z3">
        <v>53</v>
      </c>
      <c r="AA3">
        <v>47</v>
      </c>
      <c r="AB3">
        <v>0</v>
      </c>
    </row>
    <row r="4" spans="1:28" x14ac:dyDescent="0.25">
      <c r="A4">
        <v>20</v>
      </c>
      <c r="B4" s="31">
        <v>72.8</v>
      </c>
      <c r="C4" s="31">
        <v>26.1</v>
      </c>
      <c r="D4" s="32">
        <v>12.2</v>
      </c>
      <c r="E4">
        <v>17.399999999999999</v>
      </c>
      <c r="F4">
        <v>2.1</v>
      </c>
      <c r="G4" s="25">
        <v>24.2</v>
      </c>
      <c r="H4" s="25">
        <v>2.9</v>
      </c>
      <c r="I4">
        <v>0</v>
      </c>
      <c r="J4">
        <v>0</v>
      </c>
      <c r="K4" s="33">
        <v>60.2</v>
      </c>
      <c r="L4" s="33">
        <v>41.6</v>
      </c>
      <c r="M4">
        <v>6.6500000000000004E-2</v>
      </c>
      <c r="N4">
        <v>8.1000000000000003E-2</v>
      </c>
      <c r="O4">
        <v>0.22600000000000001</v>
      </c>
      <c r="Q4">
        <f t="shared" si="0"/>
        <v>2.9957322735539909</v>
      </c>
      <c r="R4">
        <f t="shared" si="1"/>
        <v>-2.5133061243096981</v>
      </c>
      <c r="W4">
        <v>26</v>
      </c>
      <c r="X4">
        <v>34</v>
      </c>
      <c r="Z4">
        <v>43.8</v>
      </c>
      <c r="AA4">
        <v>56.2</v>
      </c>
      <c r="AB4">
        <v>0</v>
      </c>
    </row>
    <row r="5" spans="1:28" x14ac:dyDescent="0.25">
      <c r="A5">
        <v>40</v>
      </c>
      <c r="B5" s="31">
        <v>91.7</v>
      </c>
      <c r="C5" s="31">
        <v>44.5</v>
      </c>
      <c r="D5" s="32">
        <v>16.2</v>
      </c>
      <c r="E5">
        <v>12.2</v>
      </c>
      <c r="F5">
        <v>1.9</v>
      </c>
      <c r="G5" s="25">
        <v>28.5</v>
      </c>
      <c r="H5" s="25">
        <v>4.5999999999999996</v>
      </c>
      <c r="I5">
        <v>0.5</v>
      </c>
      <c r="J5">
        <v>0.1</v>
      </c>
      <c r="K5" s="33">
        <v>61.1</v>
      </c>
      <c r="L5" s="33">
        <v>41.2</v>
      </c>
      <c r="M5">
        <v>8.3900000000000002E-2</v>
      </c>
      <c r="N5">
        <v>0.13800000000000001</v>
      </c>
      <c r="O5">
        <v>0.28399999999999997</v>
      </c>
      <c r="Q5">
        <f t="shared" si="0"/>
        <v>3.6888794541139363</v>
      </c>
      <c r="R5">
        <f t="shared" si="1"/>
        <v>-1.9805015938249322</v>
      </c>
      <c r="W5">
        <v>23</v>
      </c>
      <c r="X5">
        <v>39</v>
      </c>
      <c r="Z5">
        <v>37.200000000000003</v>
      </c>
      <c r="AA5">
        <v>60.7</v>
      </c>
      <c r="AB5">
        <v>2.2000000000000002</v>
      </c>
    </row>
    <row r="6" spans="1:28" x14ac:dyDescent="0.25">
      <c r="A6">
        <v>60</v>
      </c>
      <c r="B6" s="31">
        <v>124.5</v>
      </c>
      <c r="C6" s="31">
        <v>61.6</v>
      </c>
      <c r="D6" s="32">
        <v>18.3</v>
      </c>
      <c r="E6">
        <v>9.4</v>
      </c>
      <c r="F6">
        <v>1.7</v>
      </c>
      <c r="G6" s="25">
        <v>34.200000000000003</v>
      </c>
      <c r="H6" s="25">
        <v>6.3</v>
      </c>
      <c r="I6">
        <v>1.1000000000000001</v>
      </c>
      <c r="J6">
        <v>0.2</v>
      </c>
      <c r="K6" s="33">
        <v>61.2</v>
      </c>
      <c r="L6" s="33">
        <v>44.7</v>
      </c>
      <c r="M6">
        <v>7.0800000000000002E-2</v>
      </c>
      <c r="N6">
        <v>0.191</v>
      </c>
      <c r="O6">
        <v>0.38600000000000001</v>
      </c>
      <c r="Q6">
        <f t="shared" si="0"/>
        <v>4.0943445622221004</v>
      </c>
      <c r="R6">
        <f t="shared" si="1"/>
        <v>-1.6554818509355071</v>
      </c>
      <c r="W6">
        <v>20</v>
      </c>
      <c r="X6">
        <v>48</v>
      </c>
      <c r="Z6">
        <v>26.8</v>
      </c>
      <c r="AA6">
        <v>70.8</v>
      </c>
      <c r="AB6">
        <v>2.4</v>
      </c>
    </row>
    <row r="7" spans="1:28" x14ac:dyDescent="0.25">
      <c r="B7" s="31" t="s">
        <v>0</v>
      </c>
      <c r="C7" s="31" t="s">
        <v>15</v>
      </c>
      <c r="K7" s="25"/>
      <c r="L7" s="2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5bar</vt:lpstr>
      <vt:lpstr>10bar</vt:lpstr>
      <vt:lpstr>20bar</vt:lpstr>
      <vt:lpstr>40bar</vt:lpstr>
      <vt:lpstr>60bar</vt:lpstr>
      <vt:lpstr>Summarization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2015-12-17T10:28:27Z</dcterms:modified>
</cp:coreProperties>
</file>