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7.xml" ContentType="application/vnd.openxmlformats-officedocument.drawingml.chartshapes+xml"/>
  <Override PartName="/xl/charts/chart18.xml" ContentType="application/vnd.openxmlformats-officedocument.drawingml.chart+xml"/>
  <Override PartName="/xl/drawings/drawing8.xml" ContentType="application/vnd.openxmlformats-officedocument.drawingml.chartshape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0.xml" ContentType="application/vnd.ms-office.chartcolorstyle+xml"/>
  <Override PartName="/xl/charts/style10.xml" ContentType="application/vnd.ms-office.chartstyle+xml"/>
  <Override PartName="/xl/charts/colors11.xml" ContentType="application/vnd.ms-office.chartcolorstyle+xml"/>
  <Override PartName="/xl/charts/style11.xml" ContentType="application/vnd.ms-office.chartstyle+xml"/>
  <Override PartName="/xl/charts/colors12.xml" ContentType="application/vnd.ms-office.chartcolorstyle+xml"/>
  <Override PartName="/xl/charts/style12.xml" ContentType="application/vnd.ms-office.chartstyle+xml"/>
  <Override PartName="/xl/charts/colors13.xml" ContentType="application/vnd.ms-office.chartcolorstyle+xml"/>
  <Override PartName="/xl/charts/style13.xml" ContentType="application/vnd.ms-office.chartstyle+xml"/>
  <Override PartName="/xl/charts/colors14.xml" ContentType="application/vnd.ms-office.chartcolorstyle+xml"/>
  <Override PartName="/xl/charts/style14.xml" ContentType="application/vnd.ms-office.chartstyle+xml"/>
  <Override PartName="/xl/charts/colors15.xml" ContentType="application/vnd.ms-office.chartcolorstyle+xml"/>
  <Override PartName="/xl/charts/style15.xml" ContentType="application/vnd.ms-office.chartstyle+xml"/>
  <Override PartName="/xl/charts/style16.xml" ContentType="application/vnd.ms-office.chartstyle+xml"/>
  <Override PartName="/xl/charts/colors16.xml" ContentType="application/vnd.ms-office.chartcolorstyle+xml"/>
  <Override PartName="/xl/charts/style17.xml" ContentType="application/vnd.ms-office.chartstyle+xml"/>
  <Override PartName="/xl/charts/colors17.xml" ContentType="application/vnd.ms-office.chartcolorstyle+xml"/>
  <Override PartName="/xl/charts/style18.xml" ContentType="application/vnd.ms-office.chartstyle+xml"/>
  <Override PartName="/xl/charts/colors18.xml" ContentType="application/vnd.ms-office.chartcolorstyle+xml"/>
  <Override PartName="/xl/charts/colors19.xml" ContentType="application/vnd.ms-office.chartcolorstyle+xml"/>
  <Override PartName="/xl/charts/style19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5"/>
  </bookViews>
  <sheets>
    <sheet name="0.5g (1.25%)" sheetId="13" r:id="rId1"/>
    <sheet name="1.0g (2.5%)" sheetId="18" r:id="rId2"/>
    <sheet name="2.0g (5%)" sheetId="20" r:id="rId3"/>
    <sheet name="4.0g (10%)" sheetId="17" r:id="rId4"/>
    <sheet name="8.0g (20%)" sheetId="19" r:id="rId5"/>
    <sheet name="Summarization" sheetId="22" r:id="rId6"/>
  </sheets>
  <calcPr calcId="145621"/>
</workbook>
</file>

<file path=xl/calcChain.xml><?xml version="1.0" encoding="utf-8"?>
<calcChain xmlns="http://schemas.openxmlformats.org/spreadsheetml/2006/main">
  <c r="D8" i="20" l="1"/>
  <c r="N36" i="20"/>
  <c r="D4" i="20"/>
  <c r="N26" i="20"/>
  <c r="N38" i="13"/>
  <c r="M37" i="13"/>
  <c r="M36" i="13"/>
  <c r="D24" i="19" l="1"/>
  <c r="F15" i="19"/>
  <c r="D24" i="17"/>
  <c r="F15" i="17"/>
  <c r="D24" i="20"/>
  <c r="F15" i="20"/>
  <c r="F15" i="18"/>
  <c r="D24" i="18"/>
  <c r="D24" i="13"/>
  <c r="F15" i="13"/>
  <c r="O16" i="13"/>
  <c r="L41" i="17"/>
  <c r="D62" i="17"/>
  <c r="D44" i="18" l="1"/>
  <c r="B66" i="17" l="1"/>
  <c r="B66" i="19"/>
  <c r="B65" i="19"/>
  <c r="B64" i="19"/>
  <c r="B63" i="19"/>
  <c r="B62" i="19"/>
  <c r="B65" i="17"/>
  <c r="B64" i="17"/>
  <c r="B63" i="17"/>
  <c r="B62" i="17"/>
  <c r="B65" i="20"/>
  <c r="B64" i="20"/>
  <c r="B63" i="20"/>
  <c r="B62" i="20"/>
  <c r="B66" i="18"/>
  <c r="B65" i="18"/>
  <c r="B64" i="18"/>
  <c r="B63" i="18"/>
  <c r="B62" i="18"/>
  <c r="B66" i="13"/>
  <c r="B65" i="13"/>
  <c r="B64" i="13"/>
  <c r="B63" i="13"/>
  <c r="B62" i="13"/>
  <c r="F62" i="19"/>
  <c r="D62" i="19"/>
  <c r="F62" i="17"/>
  <c r="G62" i="17"/>
  <c r="F62" i="20"/>
  <c r="D62" i="20"/>
  <c r="F62" i="13"/>
  <c r="D62" i="13"/>
  <c r="G62" i="13" s="1"/>
  <c r="F62" i="18"/>
  <c r="D62" i="18"/>
  <c r="D44" i="13"/>
  <c r="B45" i="13"/>
  <c r="G62" i="19" l="1"/>
  <c r="G62" i="20"/>
  <c r="G62" i="18"/>
  <c r="G44" i="13"/>
  <c r="G24" i="13"/>
  <c r="B48" i="20" l="1"/>
  <c r="B49" i="19"/>
  <c r="D44" i="20" l="1"/>
  <c r="B49" i="17"/>
  <c r="B46" i="20"/>
  <c r="D44" i="19"/>
  <c r="D44" i="17"/>
  <c r="F44" i="19" l="1"/>
  <c r="F44" i="17"/>
  <c r="F44" i="20"/>
  <c r="F44" i="18"/>
  <c r="F44" i="13"/>
  <c r="F21" i="19"/>
  <c r="F20" i="19"/>
  <c r="F19" i="19"/>
  <c r="F18" i="19"/>
  <c r="F17" i="19"/>
  <c r="F16" i="19"/>
  <c r="F14" i="19"/>
  <c r="L41" i="18"/>
  <c r="N41" i="18" s="1"/>
  <c r="L40" i="18"/>
  <c r="L39" i="18"/>
  <c r="L38" i="18"/>
  <c r="N38" i="18" s="1"/>
  <c r="L37" i="18"/>
  <c r="N37" i="18" s="1"/>
  <c r="L36" i="18"/>
  <c r="B45" i="18" s="1"/>
  <c r="L35" i="18"/>
  <c r="L34" i="18"/>
  <c r="N34" i="18" s="1"/>
  <c r="L31" i="18"/>
  <c r="N31" i="18" s="1"/>
  <c r="L30" i="18"/>
  <c r="L29" i="18"/>
  <c r="L28" i="18"/>
  <c r="N28" i="18" s="1"/>
  <c r="L27" i="18"/>
  <c r="N27" i="18" s="1"/>
  <c r="L26" i="18"/>
  <c r="L25" i="18"/>
  <c r="L24" i="18"/>
  <c r="N24" i="18" s="1"/>
  <c r="F24" i="18"/>
  <c r="L21" i="18"/>
  <c r="L20" i="18"/>
  <c r="L19" i="18"/>
  <c r="M29" i="18" s="1"/>
  <c r="L18" i="18"/>
  <c r="L17" i="18"/>
  <c r="L16" i="18"/>
  <c r="L15" i="18"/>
  <c r="M25" i="18" s="1"/>
  <c r="L14" i="18"/>
  <c r="L11" i="18"/>
  <c r="D11" i="18"/>
  <c r="L10" i="18"/>
  <c r="M40" i="18" s="1"/>
  <c r="D10" i="18"/>
  <c r="L9" i="18"/>
  <c r="D9" i="18"/>
  <c r="L8" i="18"/>
  <c r="M38" i="18" s="1"/>
  <c r="D8" i="18"/>
  <c r="L7" i="18"/>
  <c r="D7" i="18"/>
  <c r="L6" i="18"/>
  <c r="M36" i="18" s="1"/>
  <c r="D6" i="18"/>
  <c r="L5" i="18"/>
  <c r="D5" i="18"/>
  <c r="L4" i="18"/>
  <c r="M34" i="18" s="1"/>
  <c r="D4" i="18"/>
  <c r="M26" i="18" l="1"/>
  <c r="M35" i="18"/>
  <c r="M37" i="18"/>
  <c r="M39" i="18"/>
  <c r="M41" i="18"/>
  <c r="M27" i="18"/>
  <c r="M31" i="18"/>
  <c r="N25" i="18"/>
  <c r="N29" i="18"/>
  <c r="N35" i="18"/>
  <c r="N39" i="18"/>
  <c r="E11" i="18"/>
  <c r="O41" i="18" s="1"/>
  <c r="M24" i="18"/>
  <c r="M28" i="18"/>
  <c r="N26" i="18"/>
  <c r="N30" i="18"/>
  <c r="N36" i="18"/>
  <c r="N40" i="18"/>
  <c r="G44" i="17"/>
  <c r="B47" i="18"/>
  <c r="B44" i="18"/>
  <c r="B48" i="18"/>
  <c r="G44" i="19"/>
  <c r="G44" i="20"/>
  <c r="G44" i="18"/>
  <c r="G24" i="18"/>
  <c r="M30" i="18"/>
  <c r="O31" i="18"/>
  <c r="G4" i="18"/>
  <c r="G5" i="18"/>
  <c r="G6" i="18"/>
  <c r="G7" i="18"/>
  <c r="G8" i="18"/>
  <c r="G9" i="18"/>
  <c r="G10" i="18"/>
  <c r="G11" i="18"/>
  <c r="N5" i="18"/>
  <c r="N6" i="18"/>
  <c r="N7" i="18"/>
  <c r="N8" i="18"/>
  <c r="N10" i="18"/>
  <c r="N11" i="18"/>
  <c r="O11" i="18" s="1"/>
  <c r="N14" i="18"/>
  <c r="N15" i="18"/>
  <c r="N16" i="18"/>
  <c r="N17" i="18"/>
  <c r="N18" i="18"/>
  <c r="N19" i="18"/>
  <c r="N20" i="18"/>
  <c r="N21" i="18"/>
  <c r="O21" i="18" s="1"/>
  <c r="N4" i="18"/>
  <c r="N9" i="18"/>
  <c r="E4" i="18"/>
  <c r="M4" i="18"/>
  <c r="E5" i="18"/>
  <c r="F5" i="18" s="1"/>
  <c r="M5" i="18"/>
  <c r="E6" i="18"/>
  <c r="F6" i="18" s="1"/>
  <c r="M6" i="18"/>
  <c r="E7" i="18"/>
  <c r="M7" i="18"/>
  <c r="E8" i="18"/>
  <c r="M8" i="18"/>
  <c r="E9" i="18"/>
  <c r="M9" i="18"/>
  <c r="E10" i="18"/>
  <c r="F10" i="18" s="1"/>
  <c r="M10" i="18"/>
  <c r="M11" i="18"/>
  <c r="M14" i="18"/>
  <c r="M15" i="18"/>
  <c r="M16" i="18"/>
  <c r="M17" i="18"/>
  <c r="M18" i="18"/>
  <c r="M19" i="18"/>
  <c r="M20" i="18"/>
  <c r="M21" i="18"/>
  <c r="F11" i="18" l="1"/>
  <c r="O39" i="18"/>
  <c r="O29" i="18"/>
  <c r="O19" i="18"/>
  <c r="O9" i="18"/>
  <c r="O40" i="18"/>
  <c r="O30" i="18"/>
  <c r="O20" i="18"/>
  <c r="O10" i="18"/>
  <c r="O38" i="18"/>
  <c r="O28" i="18"/>
  <c r="O18" i="18"/>
  <c r="O8" i="18"/>
  <c r="O36" i="18"/>
  <c r="O26" i="18"/>
  <c r="O16" i="18"/>
  <c r="O6" i="18"/>
  <c r="O34" i="18"/>
  <c r="O24" i="18"/>
  <c r="O14" i="18"/>
  <c r="O4" i="18"/>
  <c r="F8" i="18"/>
  <c r="F4" i="18"/>
  <c r="M42" i="18"/>
  <c r="O37" i="18"/>
  <c r="O27" i="18"/>
  <c r="O17" i="18"/>
  <c r="O7" i="18"/>
  <c r="O35" i="18"/>
  <c r="O25" i="18"/>
  <c r="O15" i="18"/>
  <c r="O5" i="18"/>
  <c r="F7" i="18"/>
  <c r="F9" i="18"/>
  <c r="F24" i="17" l="1"/>
  <c r="F24" i="19"/>
  <c r="F24" i="20"/>
  <c r="F24" i="13"/>
  <c r="L40" i="17"/>
  <c r="L39" i="17"/>
  <c r="L38" i="17"/>
  <c r="B47" i="17" s="1"/>
  <c r="L37" i="17"/>
  <c r="B46" i="17" s="1"/>
  <c r="L36" i="17"/>
  <c r="B45" i="17" s="1"/>
  <c r="L35" i="17"/>
  <c r="B44" i="17" s="1"/>
  <c r="L34" i="17"/>
  <c r="L31" i="17"/>
  <c r="L30" i="17"/>
  <c r="L29" i="17"/>
  <c r="L28" i="17"/>
  <c r="L27" i="17"/>
  <c r="L26" i="17"/>
  <c r="L25" i="17"/>
  <c r="L24" i="17"/>
  <c r="L21" i="17"/>
  <c r="L20" i="17"/>
  <c r="L19" i="17"/>
  <c r="L18" i="17"/>
  <c r="L17" i="17"/>
  <c r="L16" i="17"/>
  <c r="L15" i="17"/>
  <c r="L14" i="17"/>
  <c r="L11" i="17"/>
  <c r="L10" i="17"/>
  <c r="L9" i="17"/>
  <c r="L8" i="17"/>
  <c r="L7" i="17"/>
  <c r="L6" i="17"/>
  <c r="L5" i="17"/>
  <c r="L4" i="17"/>
  <c r="D11" i="17"/>
  <c r="D10" i="17"/>
  <c r="D9" i="17"/>
  <c r="D8" i="17"/>
  <c r="D7" i="17"/>
  <c r="D6" i="17"/>
  <c r="D5" i="17"/>
  <c r="D4" i="17"/>
  <c r="L9" i="20"/>
  <c r="L4" i="20"/>
  <c r="D5" i="20"/>
  <c r="L41" i="13"/>
  <c r="L40" i="13"/>
  <c r="B49" i="13" s="1"/>
  <c r="L39" i="13"/>
  <c r="B48" i="13" s="1"/>
  <c r="L38" i="13"/>
  <c r="B47" i="13" s="1"/>
  <c r="L37" i="13"/>
  <c r="B46" i="13" s="1"/>
  <c r="L36" i="13"/>
  <c r="L35" i="13"/>
  <c r="B44" i="13" s="1"/>
  <c r="L34" i="13"/>
  <c r="L31" i="13"/>
  <c r="L30" i="13"/>
  <c r="L29" i="13"/>
  <c r="L28" i="13"/>
  <c r="L27" i="13"/>
  <c r="L26" i="13"/>
  <c r="L25" i="13"/>
  <c r="L24" i="13"/>
  <c r="L21" i="13"/>
  <c r="L20" i="13"/>
  <c r="L19" i="13"/>
  <c r="L18" i="13"/>
  <c r="L17" i="13"/>
  <c r="L16" i="13"/>
  <c r="L15" i="13"/>
  <c r="L14" i="13"/>
  <c r="L11" i="13"/>
  <c r="L10" i="13"/>
  <c r="L9" i="13"/>
  <c r="L8" i="13"/>
  <c r="L7" i="13"/>
  <c r="L6" i="13"/>
  <c r="L5" i="13"/>
  <c r="L4" i="13"/>
  <c r="D11" i="13"/>
  <c r="D10" i="13"/>
  <c r="D9" i="13"/>
  <c r="D8" i="13"/>
  <c r="D7" i="13"/>
  <c r="D6" i="13"/>
  <c r="D5" i="13"/>
  <c r="D4" i="13"/>
  <c r="L41" i="19"/>
  <c r="L40" i="19"/>
  <c r="L39" i="19"/>
  <c r="L38" i="19"/>
  <c r="B47" i="19" s="1"/>
  <c r="L37" i="19"/>
  <c r="B46" i="19" s="1"/>
  <c r="L36" i="19"/>
  <c r="B45" i="19" s="1"/>
  <c r="L35" i="19"/>
  <c r="B44" i="19" s="1"/>
  <c r="L34" i="19"/>
  <c r="L31" i="19"/>
  <c r="L30" i="19"/>
  <c r="L29" i="19"/>
  <c r="L28" i="19"/>
  <c r="L27" i="19"/>
  <c r="L26" i="19"/>
  <c r="L25" i="19"/>
  <c r="L24" i="19"/>
  <c r="L21" i="19"/>
  <c r="L20" i="19"/>
  <c r="L19" i="19"/>
  <c r="L18" i="19"/>
  <c r="L17" i="19"/>
  <c r="L16" i="19"/>
  <c r="L15" i="19"/>
  <c r="L14" i="19"/>
  <c r="L11" i="19"/>
  <c r="L10" i="19"/>
  <c r="L9" i="19"/>
  <c r="L8" i="19"/>
  <c r="L7" i="19"/>
  <c r="L6" i="19"/>
  <c r="L5" i="19"/>
  <c r="L4" i="19"/>
  <c r="D11" i="19"/>
  <c r="D10" i="19"/>
  <c r="D9" i="19"/>
  <c r="D8" i="19"/>
  <c r="D7" i="19"/>
  <c r="D6" i="19"/>
  <c r="D5" i="19"/>
  <c r="D4" i="19"/>
  <c r="E4" i="19" s="1"/>
  <c r="L41" i="20"/>
  <c r="L40" i="20"/>
  <c r="L39" i="20"/>
  <c r="L38" i="20"/>
  <c r="L37" i="20"/>
  <c r="L36" i="20"/>
  <c r="B45" i="20" s="1"/>
  <c r="L35" i="20"/>
  <c r="B44" i="20" s="1"/>
  <c r="L34" i="20"/>
  <c r="L31" i="20"/>
  <c r="L30" i="20"/>
  <c r="L29" i="20"/>
  <c r="L28" i="20"/>
  <c r="L27" i="20"/>
  <c r="L26" i="20"/>
  <c r="L25" i="20"/>
  <c r="L24" i="20"/>
  <c r="L21" i="20"/>
  <c r="L20" i="20"/>
  <c r="L19" i="20"/>
  <c r="L18" i="20"/>
  <c r="L17" i="20"/>
  <c r="L16" i="20"/>
  <c r="L15" i="20"/>
  <c r="L14" i="20"/>
  <c r="L11" i="20"/>
  <c r="L10" i="20"/>
  <c r="L8" i="20"/>
  <c r="L7" i="20"/>
  <c r="L6" i="20"/>
  <c r="L5" i="20"/>
  <c r="D11" i="20"/>
  <c r="D10" i="20"/>
  <c r="D9" i="20"/>
  <c r="D7" i="20"/>
  <c r="D6" i="20"/>
  <c r="E5" i="20"/>
  <c r="M15" i="19"/>
  <c r="M14" i="19" l="1"/>
  <c r="M14" i="13"/>
  <c r="M34" i="19"/>
  <c r="M24" i="19"/>
  <c r="M4" i="19"/>
  <c r="M24" i="20"/>
  <c r="M14" i="20"/>
  <c r="M4" i="20"/>
  <c r="M34" i="20"/>
  <c r="M35" i="19"/>
  <c r="G24" i="19"/>
  <c r="M9" i="19"/>
  <c r="M30" i="20"/>
  <c r="M25" i="19"/>
  <c r="E8" i="19"/>
  <c r="F8" i="19" s="1"/>
  <c r="M39" i="20"/>
  <c r="M9" i="20"/>
  <c r="N7" i="19"/>
  <c r="E6" i="19"/>
  <c r="F6" i="19" s="1"/>
  <c r="M21" i="20"/>
  <c r="M29" i="19"/>
  <c r="G24" i="20"/>
  <c r="M16" i="20"/>
  <c r="M11" i="20"/>
  <c r="M41" i="20"/>
  <c r="M40" i="20"/>
  <c r="M10" i="20"/>
  <c r="N10" i="20"/>
  <c r="M29" i="20"/>
  <c r="M19" i="20"/>
  <c r="M38" i="20"/>
  <c r="M7" i="20"/>
  <c r="M6" i="20"/>
  <c r="M27" i="20"/>
  <c r="M17" i="20"/>
  <c r="M37" i="20"/>
  <c r="M36" i="20"/>
  <c r="M15" i="20"/>
  <c r="M18" i="20"/>
  <c r="M8" i="20"/>
  <c r="M28" i="20"/>
  <c r="M31" i="20"/>
  <c r="M20" i="20"/>
  <c r="M26" i="20"/>
  <c r="M5" i="20"/>
  <c r="M25" i="20"/>
  <c r="M35" i="20"/>
  <c r="E4" i="20"/>
  <c r="F4" i="20" s="1"/>
  <c r="N6" i="20"/>
  <c r="G7" i="20"/>
  <c r="E8" i="20"/>
  <c r="G11" i="20"/>
  <c r="N5" i="20"/>
  <c r="G6" i="20"/>
  <c r="E7" i="20"/>
  <c r="F7" i="20" s="1"/>
  <c r="N9" i="20"/>
  <c r="G10" i="20"/>
  <c r="E11" i="20"/>
  <c r="F11" i="20" s="1"/>
  <c r="N14" i="20"/>
  <c r="N16" i="20"/>
  <c r="N18" i="20"/>
  <c r="N20" i="20"/>
  <c r="N25" i="20"/>
  <c r="N27" i="20"/>
  <c r="N29" i="20"/>
  <c r="N31" i="20"/>
  <c r="N35" i="20"/>
  <c r="N37" i="20"/>
  <c r="N39" i="20"/>
  <c r="N41" i="20"/>
  <c r="G5" i="20"/>
  <c r="E6" i="20"/>
  <c r="N8" i="20"/>
  <c r="G9" i="20"/>
  <c r="E10" i="20"/>
  <c r="G4" i="20"/>
  <c r="F5" i="20"/>
  <c r="N7" i="20"/>
  <c r="G8" i="20"/>
  <c r="E9" i="20"/>
  <c r="F9" i="20" s="1"/>
  <c r="N11" i="20"/>
  <c r="N15" i="20"/>
  <c r="N17" i="20"/>
  <c r="N19" i="20"/>
  <c r="N21" i="20"/>
  <c r="N24" i="20"/>
  <c r="N28" i="20"/>
  <c r="N30" i="20"/>
  <c r="N34" i="20"/>
  <c r="N38" i="20"/>
  <c r="N40" i="20"/>
  <c r="M41" i="19"/>
  <c r="M31" i="19"/>
  <c r="M30" i="19"/>
  <c r="M20" i="19"/>
  <c r="E10" i="19"/>
  <c r="F10" i="19" s="1"/>
  <c r="M28" i="19"/>
  <c r="M27" i="19"/>
  <c r="M26" i="19"/>
  <c r="N9" i="19"/>
  <c r="N5" i="19"/>
  <c r="M11" i="19"/>
  <c r="M21" i="19"/>
  <c r="M10" i="19"/>
  <c r="M40" i="19"/>
  <c r="M19" i="19"/>
  <c r="M39" i="19"/>
  <c r="M8" i="19"/>
  <c r="M38" i="19"/>
  <c r="M18" i="19"/>
  <c r="M7" i="19"/>
  <c r="M37" i="19"/>
  <c r="M17" i="19"/>
  <c r="M36" i="19"/>
  <c r="M6" i="19"/>
  <c r="M16" i="19"/>
  <c r="M5" i="19"/>
  <c r="N41" i="19"/>
  <c r="E5" i="19"/>
  <c r="N6" i="19"/>
  <c r="E9" i="19"/>
  <c r="F9" i="19" s="1"/>
  <c r="N10" i="19"/>
  <c r="N4" i="19"/>
  <c r="O4" i="19" s="1"/>
  <c r="E7" i="19"/>
  <c r="O7" i="19" s="1"/>
  <c r="N8" i="19"/>
  <c r="E11" i="19"/>
  <c r="N4" i="20"/>
  <c r="F4" i="19"/>
  <c r="N11" i="19"/>
  <c r="N14" i="19"/>
  <c r="O14" i="19" s="1"/>
  <c r="N15" i="19"/>
  <c r="N16" i="19"/>
  <c r="N17" i="19"/>
  <c r="N18" i="19"/>
  <c r="N19" i="19"/>
  <c r="N20" i="19"/>
  <c r="N21" i="19"/>
  <c r="N24" i="19"/>
  <c r="O24" i="19" s="1"/>
  <c r="N25" i="19"/>
  <c r="N26" i="19"/>
  <c r="N27" i="19"/>
  <c r="N28" i="19"/>
  <c r="N29" i="19"/>
  <c r="N30" i="19"/>
  <c r="N31" i="19"/>
  <c r="N34" i="19"/>
  <c r="O34" i="19" s="1"/>
  <c r="N35" i="19"/>
  <c r="N36" i="19"/>
  <c r="N37" i="19"/>
  <c r="N38" i="19"/>
  <c r="N39" i="19"/>
  <c r="N40" i="19"/>
  <c r="G4" i="19"/>
  <c r="G5" i="19"/>
  <c r="G6" i="19"/>
  <c r="G7" i="19"/>
  <c r="G8" i="19"/>
  <c r="G9" i="19"/>
  <c r="G10" i="19"/>
  <c r="G11" i="19"/>
  <c r="M4" i="17"/>
  <c r="M5" i="13"/>
  <c r="M24" i="13"/>
  <c r="M4" i="13"/>
  <c r="M34" i="13"/>
  <c r="O8" i="19" l="1"/>
  <c r="O24" i="20"/>
  <c r="M42" i="13"/>
  <c r="M42" i="19"/>
  <c r="M42" i="20"/>
  <c r="O38" i="19"/>
  <c r="O28" i="19"/>
  <c r="O18" i="19"/>
  <c r="O40" i="19"/>
  <c r="O30" i="19"/>
  <c r="O20" i="19"/>
  <c r="O41" i="20"/>
  <c r="O41" i="19"/>
  <c r="O10" i="19"/>
  <c r="O16" i="20"/>
  <c r="O6" i="19"/>
  <c r="O36" i="19"/>
  <c r="O26" i="19"/>
  <c r="O16" i="19"/>
  <c r="O37" i="19"/>
  <c r="O9" i="19"/>
  <c r="O39" i="19"/>
  <c r="O29" i="19"/>
  <c r="O19" i="19"/>
  <c r="O39" i="20"/>
  <c r="O4" i="20"/>
  <c r="O34" i="20"/>
  <c r="F6" i="20"/>
  <c r="O10" i="20"/>
  <c r="O14" i="20"/>
  <c r="O36" i="20"/>
  <c r="O26" i="20"/>
  <c r="O25" i="20"/>
  <c r="O35" i="20"/>
  <c r="O38" i="20"/>
  <c r="O40" i="20"/>
  <c r="O28" i="20"/>
  <c r="F8" i="20"/>
  <c r="O37" i="20"/>
  <c r="O27" i="20"/>
  <c r="O30" i="20"/>
  <c r="F10" i="20"/>
  <c r="O18" i="20"/>
  <c r="O7" i="20"/>
  <c r="O20" i="20"/>
  <c r="O29" i="20"/>
  <c r="O21" i="20"/>
  <c r="O17" i="20"/>
  <c r="O19" i="20"/>
  <c r="O9" i="20"/>
  <c r="O6" i="20"/>
  <c r="O31" i="20"/>
  <c r="O11" i="20"/>
  <c r="O15" i="20"/>
  <c r="O8" i="20"/>
  <c r="O5" i="20"/>
  <c r="O5" i="19"/>
  <c r="F5" i="19"/>
  <c r="O11" i="19"/>
  <c r="O31" i="19"/>
  <c r="O21" i="19"/>
  <c r="F11" i="19"/>
  <c r="O17" i="19"/>
  <c r="F7" i="19"/>
  <c r="O15" i="19"/>
  <c r="O35" i="19"/>
  <c r="O25" i="19"/>
  <c r="O27" i="19"/>
  <c r="M31" i="13"/>
  <c r="M19" i="13"/>
  <c r="M21" i="13"/>
  <c r="M30" i="13"/>
  <c r="M20" i="13"/>
  <c r="M9" i="13"/>
  <c r="M39" i="13"/>
  <c r="M29" i="13"/>
  <c r="M28" i="13"/>
  <c r="M18" i="13"/>
  <c r="M27" i="13"/>
  <c r="M17" i="13"/>
  <c r="M26" i="13"/>
  <c r="M16" i="13"/>
  <c r="M25" i="13"/>
  <c r="M15" i="13"/>
  <c r="M35" i="13"/>
  <c r="E4" i="13"/>
  <c r="E6" i="13"/>
  <c r="E5" i="13"/>
  <c r="F5" i="13" s="1"/>
  <c r="M11" i="13"/>
  <c r="M41" i="13"/>
  <c r="M10" i="13"/>
  <c r="M40" i="13"/>
  <c r="M8" i="13"/>
  <c r="M38" i="13"/>
  <c r="M7" i="13"/>
  <c r="M6" i="13"/>
  <c r="N41" i="13"/>
  <c r="G4" i="13"/>
  <c r="G8" i="13"/>
  <c r="E9" i="13"/>
  <c r="F9" i="13" s="1"/>
  <c r="N15" i="13"/>
  <c r="N17" i="13"/>
  <c r="N19" i="13"/>
  <c r="G7" i="13"/>
  <c r="E8" i="13"/>
  <c r="F8" i="13" s="1"/>
  <c r="G11" i="13"/>
  <c r="G6" i="13"/>
  <c r="E7" i="13"/>
  <c r="F7" i="13" s="1"/>
  <c r="G10" i="13"/>
  <c r="E11" i="13"/>
  <c r="F11" i="13" s="1"/>
  <c r="N14" i="13"/>
  <c r="N16" i="13"/>
  <c r="N18" i="13"/>
  <c r="N20" i="13"/>
  <c r="G5" i="13"/>
  <c r="G9" i="13"/>
  <c r="E10" i="13"/>
  <c r="F10" i="13" s="1"/>
  <c r="N21" i="13"/>
  <c r="N4" i="13"/>
  <c r="N5" i="13"/>
  <c r="N6" i="13"/>
  <c r="N7" i="13"/>
  <c r="N8" i="13"/>
  <c r="N9" i="13"/>
  <c r="N10" i="13"/>
  <c r="N11" i="13"/>
  <c r="N24" i="13"/>
  <c r="N25" i="13"/>
  <c r="N26" i="13"/>
  <c r="N27" i="13"/>
  <c r="N28" i="13"/>
  <c r="N29" i="13"/>
  <c r="N30" i="13"/>
  <c r="N31" i="13"/>
  <c r="N34" i="13"/>
  <c r="N35" i="13"/>
  <c r="N36" i="13"/>
  <c r="N37" i="13"/>
  <c r="N39" i="13"/>
  <c r="N40" i="13"/>
  <c r="N4" i="17"/>
  <c r="G24" i="17"/>
  <c r="O37" i="13" l="1"/>
  <c r="O38" i="13"/>
  <c r="N34" i="17"/>
  <c r="O17" i="13"/>
  <c r="O28" i="13"/>
  <c r="O14" i="13"/>
  <c r="O8" i="13"/>
  <c r="O18" i="13"/>
  <c r="O27" i="13"/>
  <c r="O7" i="13"/>
  <c r="O40" i="13"/>
  <c r="O30" i="13"/>
  <c r="O11" i="13"/>
  <c r="O9" i="13"/>
  <c r="O21" i="13"/>
  <c r="O36" i="13"/>
  <c r="O26" i="13"/>
  <c r="F6" i="13"/>
  <c r="O6" i="13"/>
  <c r="O5" i="13"/>
  <c r="F4" i="13"/>
  <c r="O34" i="13"/>
  <c r="O24" i="13"/>
  <c r="O10" i="13"/>
  <c r="O4" i="13"/>
  <c r="O41" i="13"/>
  <c r="O20" i="13"/>
  <c r="O31" i="13"/>
  <c r="O39" i="13"/>
  <c r="O35" i="13"/>
  <c r="O29" i="13"/>
  <c r="O25" i="13"/>
  <c r="O19" i="13"/>
  <c r="O15" i="13"/>
  <c r="M14" i="17"/>
  <c r="N14" i="17"/>
  <c r="M20" i="17"/>
  <c r="M5" i="17"/>
  <c r="M41" i="17"/>
  <c r="N24" i="17"/>
  <c r="N10" i="17"/>
  <c r="N9" i="17"/>
  <c r="N18" i="17"/>
  <c r="N7" i="17"/>
  <c r="M19" i="17" l="1"/>
  <c r="M18" i="17"/>
  <c r="M17" i="17"/>
  <c r="M25" i="17"/>
  <c r="M26" i="17"/>
  <c r="M36" i="17"/>
  <c r="N36" i="17"/>
  <c r="N16" i="17"/>
  <c r="M16" i="17"/>
  <c r="M6" i="17"/>
  <c r="M21" i="17"/>
  <c r="M31" i="17"/>
  <c r="N31" i="17"/>
  <c r="M11" i="17"/>
  <c r="N11" i="17"/>
  <c r="G11" i="17"/>
  <c r="N41" i="17"/>
  <c r="N21" i="17"/>
  <c r="N30" i="17"/>
  <c r="N40" i="17"/>
  <c r="N20" i="17"/>
  <c r="N19" i="17"/>
  <c r="N39" i="17"/>
  <c r="N8" i="17"/>
  <c r="N28" i="17"/>
  <c r="N38" i="17"/>
  <c r="N37" i="17"/>
  <c r="N17" i="17"/>
  <c r="N27" i="17"/>
  <c r="G7" i="17"/>
  <c r="G10" i="17"/>
  <c r="M10" i="17"/>
  <c r="M30" i="17"/>
  <c r="M40" i="17"/>
  <c r="N29" i="17"/>
  <c r="M29" i="17"/>
  <c r="M9" i="17"/>
  <c r="M39" i="17"/>
  <c r="G9" i="17"/>
  <c r="G8" i="17"/>
  <c r="M8" i="17"/>
  <c r="M28" i="17"/>
  <c r="M38" i="17"/>
  <c r="M37" i="17"/>
  <c r="M27" i="17"/>
  <c r="M15" i="17"/>
  <c r="M35" i="17"/>
  <c r="G4" i="17"/>
  <c r="M34" i="17"/>
  <c r="M24" i="17"/>
  <c r="N26" i="17"/>
  <c r="N6" i="17"/>
  <c r="G6" i="17"/>
  <c r="N35" i="17"/>
  <c r="N15" i="17"/>
  <c r="N5" i="17"/>
  <c r="N25" i="17"/>
  <c r="G5" i="17"/>
  <c r="E5" i="17"/>
  <c r="M7" i="17"/>
  <c r="E4" i="17"/>
  <c r="E6" i="17"/>
  <c r="E7" i="17"/>
  <c r="E8" i="17"/>
  <c r="E9" i="17"/>
  <c r="E10" i="17"/>
  <c r="E11" i="17"/>
  <c r="M42" i="17" l="1"/>
  <c r="F9" i="17"/>
  <c r="O39" i="17"/>
  <c r="O9" i="17"/>
  <c r="O29" i="17"/>
  <c r="O19" i="17"/>
  <c r="F6" i="17"/>
  <c r="O16" i="17"/>
  <c r="O6" i="17"/>
  <c r="O36" i="17"/>
  <c r="O26" i="17"/>
  <c r="O21" i="17"/>
  <c r="F11" i="17"/>
  <c r="O41" i="17"/>
  <c r="O31" i="17"/>
  <c r="O11" i="17"/>
  <c r="O27" i="17"/>
  <c r="O17" i="17"/>
  <c r="O7" i="17"/>
  <c r="F7" i="17"/>
  <c r="O37" i="17"/>
  <c r="O15" i="17"/>
  <c r="O5" i="17"/>
  <c r="O35" i="17"/>
  <c r="F5" i="17"/>
  <c r="O25" i="17"/>
  <c r="F4" i="17"/>
  <c r="O34" i="17"/>
  <c r="O24" i="17"/>
  <c r="O4" i="17"/>
  <c r="O14" i="17"/>
  <c r="F10" i="17"/>
  <c r="O40" i="17"/>
  <c r="O30" i="17"/>
  <c r="O10" i="17"/>
  <c r="O20" i="17"/>
  <c r="O28" i="17"/>
  <c r="O18" i="17"/>
  <c r="F8" i="17"/>
  <c r="O38" i="17"/>
  <c r="O8" i="17"/>
</calcChain>
</file>

<file path=xl/sharedStrings.xml><?xml version="1.0" encoding="utf-8"?>
<sst xmlns="http://schemas.openxmlformats.org/spreadsheetml/2006/main" count="649" uniqueCount="107">
  <si>
    <t>Glucose</t>
  </si>
  <si>
    <t>Time</t>
  </si>
  <si>
    <t>Reaction conditions</t>
  </si>
  <si>
    <t>Peak Area</t>
  </si>
  <si>
    <t>(mmol)</t>
  </si>
  <si>
    <t xml:space="preserve"> t=i (mmol)</t>
  </si>
  <si>
    <t>(%)</t>
  </si>
  <si>
    <t>(C produced)/(C converted)</t>
  </si>
  <si>
    <t>(Carbon out)/(Carbon in)</t>
  </si>
  <si>
    <t>Fructose</t>
  </si>
  <si>
    <t>Fructose Produced</t>
  </si>
  <si>
    <t>Fructose Selectivity</t>
  </si>
  <si>
    <t xml:space="preserve"> (mmol)</t>
  </si>
  <si>
    <t xml:space="preserve">(Relative)  (%) </t>
  </si>
  <si>
    <t xml:space="preserve"> (%)</t>
  </si>
  <si>
    <t>Sorbitol</t>
  </si>
  <si>
    <t>Initial Sorbitol</t>
  </si>
  <si>
    <t>Sorbitol Produced</t>
  </si>
  <si>
    <t>Sorbitol Selectivity</t>
  </si>
  <si>
    <t xml:space="preserve">Sorbitol Selectivity </t>
  </si>
  <si>
    <t xml:space="preserve">Sorbitol Yield </t>
  </si>
  <si>
    <t>Mannitol</t>
  </si>
  <si>
    <t>Initial Mannitol</t>
  </si>
  <si>
    <t>Mannitol Produced</t>
  </si>
  <si>
    <t>Mannitol Selectivity</t>
  </si>
  <si>
    <t xml:space="preserve">Mannitol Selectivity </t>
  </si>
  <si>
    <t xml:space="preserve">Mannitol Yield </t>
  </si>
  <si>
    <t>Mannose</t>
  </si>
  <si>
    <t>Initial Mannose</t>
  </si>
  <si>
    <t>Mannose Yield</t>
  </si>
  <si>
    <t>(Relative) (%)</t>
  </si>
  <si>
    <t>Check</t>
  </si>
  <si>
    <t xml:space="preserve">Mannose Produced </t>
  </si>
  <si>
    <t>Initial</t>
  </si>
  <si>
    <t xml:space="preserve"> (min)</t>
  </si>
  <si>
    <t>Products</t>
  </si>
  <si>
    <t>Reactant</t>
  </si>
  <si>
    <t>Pressure (P)</t>
  </si>
  <si>
    <t>Temperature (T)</t>
  </si>
  <si>
    <t>Initial Glu</t>
  </si>
  <si>
    <t xml:space="preserve">Glu Unreacted </t>
  </si>
  <si>
    <t>Glu Conv.</t>
  </si>
  <si>
    <t>Carbon Mass Balance (I)</t>
  </si>
  <si>
    <t>Carbon Mass Balance (II)</t>
  </si>
  <si>
    <t>Mannose Sele.</t>
  </si>
  <si>
    <t>Factors</t>
  </si>
  <si>
    <t>Value</t>
  </si>
  <si>
    <t>Catalysts</t>
  </si>
  <si>
    <t>Solvent (V)</t>
  </si>
  <si>
    <t>Stirring speed</t>
  </si>
  <si>
    <t>0.2 g</t>
  </si>
  <si>
    <t>Name</t>
  </si>
  <si>
    <t>D-glucose</t>
  </si>
  <si>
    <t>Atmosphere</t>
  </si>
  <si>
    <t>40 ml</t>
  </si>
  <si>
    <t>900 rpm</t>
  </si>
  <si>
    <t>Time (h)</t>
  </si>
  <si>
    <r>
      <t>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</si>
  <si>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N</t>
    </r>
    <r>
      <rPr>
        <vertAlign val="subscript"/>
        <sz val="11"/>
        <color theme="1"/>
        <rFont val="Times New Roman"/>
        <family val="1"/>
      </rPr>
      <t>2</t>
    </r>
  </si>
  <si>
    <t>Conv.</t>
  </si>
  <si>
    <t>Gradient</t>
  </si>
  <si>
    <t>Initial Reaction Rate</t>
  </si>
  <si>
    <t>Initial Fructose</t>
  </si>
  <si>
    <t xml:space="preserve">Fructose Selectivity </t>
  </si>
  <si>
    <t xml:space="preserve">Fructose Yield </t>
  </si>
  <si>
    <t>Others</t>
  </si>
  <si>
    <t xml:space="preserve">Fructose Sele. </t>
  </si>
  <si>
    <t>Mannitol Sele.</t>
  </si>
  <si>
    <t>40 bar</t>
  </si>
  <si>
    <r>
      <t>H</t>
    </r>
    <r>
      <rPr>
        <vertAlign val="subscript"/>
        <sz val="11"/>
        <color theme="1"/>
        <rFont val="Times New Roman"/>
        <family val="1"/>
      </rPr>
      <t>2</t>
    </r>
  </si>
  <si>
    <t>5%Pt/SBA-15</t>
  </si>
  <si>
    <t>1 atm</t>
  </si>
  <si>
    <t>10 bar</t>
  </si>
  <si>
    <t>5 bar</t>
  </si>
  <si>
    <t>20 bar</t>
  </si>
  <si>
    <t>60 bar</t>
  </si>
  <si>
    <r>
      <t xml:space="preserve">140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</si>
  <si>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t>Sorbitol production rate</t>
  </si>
  <si>
    <t>Initial rate (mmol/h)</t>
  </si>
  <si>
    <t>Pt loading (wt%)</t>
  </si>
  <si>
    <t>Pt used (g)</t>
  </si>
  <si>
    <r>
      <t>Activity [mmol/(g</t>
    </r>
    <r>
      <rPr>
        <vertAlign val="subscript"/>
        <sz val="11"/>
        <rFont val="Times New Roman"/>
        <family val="1"/>
      </rPr>
      <t>Pt</t>
    </r>
    <r>
      <rPr>
        <sz val="11"/>
        <rFont val="Times New Roman"/>
        <family val="1"/>
      </rPr>
      <t>h)]</t>
    </r>
  </si>
  <si>
    <r>
      <t>Productivity [mmol/(g</t>
    </r>
    <r>
      <rPr>
        <vertAlign val="subscript"/>
        <sz val="11"/>
        <rFont val="Times New Roman"/>
        <family val="1"/>
      </rPr>
      <t>Pt</t>
    </r>
    <r>
      <rPr>
        <sz val="11"/>
        <rFont val="Times New Roman"/>
        <family val="1"/>
      </rPr>
      <t>h)]</t>
    </r>
  </si>
  <si>
    <r>
      <t>Activity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</si>
  <si>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r>
      <t>Productivity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</si>
  <si>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t>Final glucose conversion at 4 h (%)</t>
  </si>
  <si>
    <t>Final fructose selectivity at 4 h (%)</t>
  </si>
  <si>
    <t>Final fructose yield at 4 h (%)</t>
  </si>
  <si>
    <t>Final sorbitol selectivity at 4 h (%)</t>
  </si>
  <si>
    <t>Final sorbitol yield at 4 h (%)</t>
  </si>
  <si>
    <t>Final mannitol selectivity at 4 h (%)</t>
  </si>
  <si>
    <t>Final mannitol yield at 4 h (%)</t>
  </si>
  <si>
    <t>mass balance at 1 h (%)</t>
  </si>
  <si>
    <t>mass balance at 4 h (%)</t>
  </si>
  <si>
    <t>Gluocsoe concentration (wt%)</t>
  </si>
  <si>
    <t>Produ.</t>
  </si>
  <si>
    <t>Fructose production rate</t>
  </si>
  <si>
    <t>Initial rate of Fru formation (mmol/h)</t>
  </si>
  <si>
    <t>initial rate glucose conversion mmol/h</t>
  </si>
  <si>
    <t>initial rate sorbitol production / mmol/h</t>
  </si>
  <si>
    <t>fructose selectivity @0.28mmol con</t>
  </si>
  <si>
    <t>sorbitol selectivity @0.28mmol con</t>
  </si>
  <si>
    <t>fructose selectivity @3% con</t>
  </si>
  <si>
    <t>sorbitol selectivity @3% con</t>
  </si>
  <si>
    <t>fructose relative selectivity</t>
  </si>
  <si>
    <t>sorbitol relative selectivity</t>
  </si>
  <si>
    <t>mannitol relative selectivity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</si>
</sst>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0000CC"/>
      <name val="Times New Roman"/>
      <family val="1"/>
    </font>
    <font>
      <b/>
      <sz val="16"/>
      <color theme="0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bscript"/>
      <sz val="11"/>
      <color rgb="FFC00000"/>
      <name val="Calibri"/>
      <family val="2"/>
      <scheme val="minor"/>
    </font>
    <font>
      <vertAlign val="superscript"/>
      <sz val="11"/>
      <color rgb="FFC0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CC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2" fillId="0" borderId="0" xfId="0" applyNumberFormat="1" applyFont="1"/>
    <xf numFmtId="0" fontId="6" fillId="3" borderId="0" xfId="0" applyFont="1" applyFill="1"/>
    <xf numFmtId="0" fontId="5" fillId="3" borderId="0" xfId="0" applyFont="1" applyFill="1"/>
    <xf numFmtId="0" fontId="6" fillId="4" borderId="0" xfId="0" applyFont="1" applyFill="1"/>
    <xf numFmtId="0" fontId="5" fillId="4" borderId="0" xfId="0" applyFont="1" applyFill="1"/>
    <xf numFmtId="0" fontId="1" fillId="0" borderId="0" xfId="0" applyFont="1" applyFill="1"/>
    <xf numFmtId="0" fontId="3" fillId="0" borderId="0" xfId="0" applyFont="1" applyFill="1"/>
    <xf numFmtId="0" fontId="3" fillId="2" borderId="0" xfId="0" applyFont="1" applyFill="1" applyAlignment="1"/>
    <xf numFmtId="0" fontId="8" fillId="0" borderId="0" xfId="0" applyFont="1" applyFill="1"/>
    <xf numFmtId="0" fontId="9" fillId="0" borderId="0" xfId="0" applyFont="1" applyFill="1"/>
    <xf numFmtId="0" fontId="11" fillId="0" borderId="0" xfId="0" applyFont="1"/>
    <xf numFmtId="0" fontId="6" fillId="5" borderId="0" xfId="0" applyFont="1" applyFill="1"/>
    <xf numFmtId="0" fontId="5" fillId="5" borderId="0" xfId="0" applyFont="1" applyFill="1"/>
    <xf numFmtId="0" fontId="6" fillId="6" borderId="0" xfId="0" applyFont="1" applyFill="1"/>
    <xf numFmtId="0" fontId="5" fillId="6" borderId="0" xfId="0" applyFont="1" applyFill="1"/>
    <xf numFmtId="0" fontId="2" fillId="7" borderId="0" xfId="0" applyNumberFormat="1" applyFont="1" applyFill="1"/>
    <xf numFmtId="0" fontId="2" fillId="7" borderId="0" xfId="0" applyFont="1" applyFill="1"/>
    <xf numFmtId="0" fontId="13" fillId="0" borderId="0" xfId="0" applyFont="1"/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4" fillId="0" borderId="0" xfId="0" applyFont="1"/>
    <xf numFmtId="0" fontId="17" fillId="0" borderId="0" xfId="0" applyFont="1"/>
    <xf numFmtId="0" fontId="1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microsoft.com/office/2011/relationships/chartStyle" Target="style16.xml"/><Relationship Id="rId2" Type="http://schemas.microsoft.com/office/2011/relationships/chartColorStyle" Target="colors16.xml"/></Relationships>
</file>

<file path=xl/charts/_rels/chart17.xml.rels><?xml version="1.0" encoding="UTF-8" standalone="yes"?>
<Relationships xmlns="http://schemas.openxmlformats.org/package/2006/relationships"><Relationship Id="rId3" Type="http://schemas.microsoft.com/office/2011/relationships/chartStyle" Target="style17.xml"/><Relationship Id="rId2" Type="http://schemas.microsoft.com/office/2011/relationships/chartColorStyle" Target="colors17.xml"/><Relationship Id="rId1" Type="http://schemas.openxmlformats.org/officeDocument/2006/relationships/chartUserShapes" Target="../drawings/drawing7.xml"/></Relationships>
</file>

<file path=xl/charts/_rels/chart18.xml.rels><?xml version="1.0" encoding="UTF-8" standalone="yes"?>
<Relationships xmlns="http://schemas.openxmlformats.org/package/2006/relationships"><Relationship Id="rId3" Type="http://schemas.microsoft.com/office/2011/relationships/chartStyle" Target="style18.xml"/><Relationship Id="rId2" Type="http://schemas.microsoft.com/office/2011/relationships/chartColorStyle" Target="colors18.xml"/><Relationship Id="rId1" Type="http://schemas.openxmlformats.org/officeDocument/2006/relationships/chartUserShapes" Target="../drawings/drawing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'0.5g (1.25%)'!$A$24:$A$30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'0.5g (1.25%)'!$B$24:$B$30</c:f>
              <c:numCache>
                <c:formatCode>General</c:formatCode>
                <c:ptCount val="7"/>
                <c:pt idx="0">
                  <c:v>0</c:v>
                </c:pt>
                <c:pt idx="1">
                  <c:v>1.2</c:v>
                </c:pt>
                <c:pt idx="2">
                  <c:v>1.6</c:v>
                </c:pt>
                <c:pt idx="3">
                  <c:v>2.5</c:v>
                </c:pt>
                <c:pt idx="4">
                  <c:v>3.3</c:v>
                </c:pt>
                <c:pt idx="5">
                  <c:v>7.9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31968"/>
        <c:axId val="74532544"/>
      </c:scatterChart>
      <c:valAx>
        <c:axId val="7453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2544"/>
        <c:crosses val="autoZero"/>
        <c:crossBetween val="midCat"/>
      </c:valAx>
      <c:valAx>
        <c:axId val="7453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1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4137073490813648"/>
                  <c:y val="1.29895742198891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'4.0g (10%)'!$A$24:$A$30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'4.0g (10%)'!$B$24:$B$30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2.2000000000000002</c:v>
                </c:pt>
                <c:pt idx="3">
                  <c:v>4.3</c:v>
                </c:pt>
                <c:pt idx="4">
                  <c:v>9.6999999999999993</c:v>
                </c:pt>
                <c:pt idx="5">
                  <c:v>13.9</c:v>
                </c:pt>
                <c:pt idx="6">
                  <c:v>24.05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43616"/>
        <c:axId val="96144192"/>
      </c:scatterChart>
      <c:valAx>
        <c:axId val="9614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44192"/>
        <c:crosses val="autoZero"/>
        <c:crossBetween val="midCat"/>
      </c:valAx>
      <c:valAx>
        <c:axId val="9614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43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'4.0g (10%)'!$A$44:$A$50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'4.0g (10%)'!$B$44:$B$50</c:f>
              <c:numCache>
                <c:formatCode>General</c:formatCode>
                <c:ptCount val="7"/>
                <c:pt idx="0">
                  <c:v>0</c:v>
                </c:pt>
                <c:pt idx="1">
                  <c:v>0.10560492296388142</c:v>
                </c:pt>
                <c:pt idx="2">
                  <c:v>0.20855548667079976</c:v>
                </c:pt>
                <c:pt idx="3">
                  <c:v>0.36495143624715848</c:v>
                </c:pt>
                <c:pt idx="4">
                  <c:v>0.69199999999999995</c:v>
                </c:pt>
                <c:pt idx="5">
                  <c:v>0.72063863822491636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45920"/>
        <c:axId val="96146496"/>
      </c:scatterChart>
      <c:valAx>
        <c:axId val="9614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46496"/>
        <c:crosses val="autoZero"/>
        <c:crossBetween val="midCat"/>
      </c:valAx>
      <c:valAx>
        <c:axId val="9614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4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'4.0g (10%)'!$A$62:$A$66</c:f>
              <c:numCache>
                <c:formatCode>General</c:formatCode>
                <c:ptCount val="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xVal>
          <c:yVal>
            <c:numRef>
              <c:f>'4.0g (10%)'!$B$62:$B$66</c:f>
              <c:numCache>
                <c:formatCode>General</c:formatCode>
                <c:ptCount val="5"/>
                <c:pt idx="0">
                  <c:v>0</c:v>
                </c:pt>
                <c:pt idx="1">
                  <c:v>6.7645367779523943E-2</c:v>
                </c:pt>
                <c:pt idx="2">
                  <c:v>9.9842845643757908E-2</c:v>
                </c:pt>
                <c:pt idx="3">
                  <c:v>0.20462877074629154</c:v>
                </c:pt>
                <c:pt idx="4">
                  <c:v>0.3712399862010809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48224"/>
        <c:axId val="96148800"/>
      </c:scatterChart>
      <c:valAx>
        <c:axId val="96148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48800"/>
        <c:crosses val="autoZero"/>
        <c:crossBetween val="midCat"/>
      </c:valAx>
      <c:valAx>
        <c:axId val="9614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48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7734120734908138"/>
                  <c:y val="-4.129848352289296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'8.0g (20%)'!$A$24:$A$29</c:f>
              <c:numCache>
                <c:formatCode>General</c:formatCode>
                <c:ptCount val="6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</c:numCache>
            </c:numRef>
          </c:xVal>
          <c:yVal>
            <c:numRef>
              <c:f>'8.0g (20%)'!$B$24:$B$29</c:f>
              <c:numCache>
                <c:formatCode>General</c:formatCode>
                <c:ptCount val="6"/>
                <c:pt idx="0">
                  <c:v>0</c:v>
                </c:pt>
                <c:pt idx="1">
                  <c:v>3.4</c:v>
                </c:pt>
                <c:pt idx="2">
                  <c:v>4.8</c:v>
                </c:pt>
                <c:pt idx="3">
                  <c:v>5.7</c:v>
                </c:pt>
                <c:pt idx="4">
                  <c:v>9.5</c:v>
                </c:pt>
                <c:pt idx="5">
                  <c:v>17.03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21088"/>
        <c:axId val="97764480"/>
      </c:scatterChart>
      <c:valAx>
        <c:axId val="97721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64480"/>
        <c:crosses val="autoZero"/>
        <c:crossBetween val="midCat"/>
      </c:valAx>
      <c:valAx>
        <c:axId val="9776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2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'8.0g (20%)'!$A$44:$A$50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'8.0g (20%)'!$B$44:$B$50</c:f>
              <c:numCache>
                <c:formatCode>General</c:formatCode>
                <c:ptCount val="7"/>
                <c:pt idx="0">
                  <c:v>0</c:v>
                </c:pt>
                <c:pt idx="1">
                  <c:v>0.19558984485622222</c:v>
                </c:pt>
                <c:pt idx="2">
                  <c:v>0.30069267448891335</c:v>
                </c:pt>
                <c:pt idx="3">
                  <c:v>0.4721973471715154</c:v>
                </c:pt>
                <c:pt idx="5">
                  <c:v>0.92842261563071649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66208"/>
        <c:axId val="97766784"/>
      </c:scatterChart>
      <c:valAx>
        <c:axId val="97766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66784"/>
        <c:crosses val="autoZero"/>
        <c:crossBetween val="midCat"/>
      </c:valAx>
      <c:valAx>
        <c:axId val="9776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6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'8.0g (20%)'!$A$62:$A$68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'8.0g (20%)'!$B$62:$B$68</c:f>
              <c:numCache>
                <c:formatCode>General</c:formatCode>
                <c:ptCount val="7"/>
                <c:pt idx="0">
                  <c:v>0</c:v>
                </c:pt>
                <c:pt idx="1">
                  <c:v>0.30326957721645137</c:v>
                </c:pt>
                <c:pt idx="2">
                  <c:v>0.38792441258768068</c:v>
                </c:pt>
                <c:pt idx="3">
                  <c:v>0.40669400896929742</c:v>
                </c:pt>
                <c:pt idx="4">
                  <c:v>0.51284756027444522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68512"/>
        <c:axId val="97769088"/>
      </c:scatterChart>
      <c:valAx>
        <c:axId val="9776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69088"/>
        <c:crosses val="autoZero"/>
        <c:crossBetween val="midCat"/>
      </c:valAx>
      <c:valAx>
        <c:axId val="9776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68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84592203752309"/>
          <c:y val="2.6766665131770808E-2"/>
          <c:w val="0.65514094768827269"/>
          <c:h val="0.80887093060735826"/>
        </c:manualLayout>
      </c:layout>
      <c:scatterChart>
        <c:scatterStyle val="lineMarker"/>
        <c:varyColors val="0"/>
        <c:ser>
          <c:idx val="0"/>
          <c:order val="0"/>
          <c:tx>
            <c:v>Activity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Summarization!$B$2:$B$6</c:f>
              <c:numCache>
                <c:formatCode>General</c:formatCode>
                <c:ptCount val="5"/>
                <c:pt idx="0">
                  <c:v>33.630000000000003</c:v>
                </c:pt>
                <c:pt idx="1">
                  <c:v>91.7</c:v>
                </c:pt>
                <c:pt idx="2">
                  <c:v>202.4</c:v>
                </c:pt>
                <c:pt idx="3">
                  <c:v>512.9</c:v>
                </c:pt>
                <c:pt idx="4">
                  <c:v>1391.4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70816"/>
        <c:axId val="126256832"/>
      </c:scatterChart>
      <c:scatterChart>
        <c:scatterStyle val="lineMarker"/>
        <c:varyColors val="0"/>
        <c:ser>
          <c:idx val="1"/>
          <c:order val="1"/>
          <c:tx>
            <c:v>Productivity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Summarization!$C$2:$C$6</c:f>
              <c:numCache>
                <c:formatCode>General</c:formatCode>
                <c:ptCount val="5"/>
                <c:pt idx="0">
                  <c:v>12.8</c:v>
                </c:pt>
                <c:pt idx="1">
                  <c:v>44.5</c:v>
                </c:pt>
                <c:pt idx="2">
                  <c:v>61.2</c:v>
                </c:pt>
                <c:pt idx="3">
                  <c:v>122.2</c:v>
                </c:pt>
                <c:pt idx="4">
                  <c:v>159.5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74656"/>
        <c:axId val="96174080"/>
      </c:scatterChart>
      <c:valAx>
        <c:axId val="97770816"/>
        <c:scaling>
          <c:orientation val="minMax"/>
          <c:max val="21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Glucose concentration / wt%</a:t>
                </a:r>
              </a:p>
            </c:rich>
          </c:tx>
          <c:layout>
            <c:manualLayout>
              <c:xMode val="edge"/>
              <c:yMode val="edge"/>
              <c:x val="0.22736741240678249"/>
              <c:y val="0.91436931129222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56832"/>
        <c:crosses val="autoZero"/>
        <c:crossBetween val="midCat"/>
        <c:majorUnit val="4"/>
      </c:valAx>
      <c:valAx>
        <c:axId val="1262568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Activity / mmol</a:t>
                </a:r>
                <a:r>
                  <a:rPr lang="en-US" sz="1000" b="0" i="0" baseline="-25000">
                    <a:effectLst/>
                  </a:rPr>
                  <a:t>glucose</a:t>
                </a:r>
                <a:r>
                  <a:rPr lang="en-US" sz="1000" b="0" i="0" baseline="0">
                    <a:effectLst/>
                  </a:rPr>
                  <a:t>.g</a:t>
                </a:r>
                <a:r>
                  <a:rPr lang="en-US" sz="1000" b="0" i="0" baseline="-25000">
                    <a:effectLst/>
                  </a:rPr>
                  <a:t>Pt</a:t>
                </a:r>
                <a:r>
                  <a:rPr lang="en-US" sz="1000" b="0" i="0" baseline="30000">
                    <a:effectLst/>
                  </a:rPr>
                  <a:t>-1</a:t>
                </a:r>
                <a:r>
                  <a:rPr lang="en-US" sz="1000" b="0" i="0" baseline="0">
                    <a:effectLst/>
                  </a:rPr>
                  <a:t>.h</a:t>
                </a:r>
                <a:r>
                  <a:rPr lang="en-US" sz="1000" b="0" i="0" baseline="30000">
                    <a:effectLst/>
                  </a:rPr>
                  <a:t>-1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4198364093377204E-4"/>
              <c:y val="9.4396478948903323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0816"/>
        <c:crosses val="autoZero"/>
        <c:crossBetween val="midCat"/>
      </c:valAx>
      <c:valAx>
        <c:axId val="96174080"/>
        <c:scaling>
          <c:orientation val="minMax"/>
          <c:max val="2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Productivity / mmol</a:t>
                </a:r>
                <a:r>
                  <a:rPr lang="en-US" baseline="-25000"/>
                  <a:t>sorbitol</a:t>
                </a:r>
                <a:r>
                  <a:rPr lang="en-US"/>
                  <a:t>.g</a:t>
                </a:r>
                <a:r>
                  <a:rPr lang="en-US" baseline="-25000"/>
                  <a:t>Pt</a:t>
                </a:r>
                <a:r>
                  <a:rPr lang="en-US" baseline="30000"/>
                  <a:t>-1</a:t>
                </a:r>
                <a:r>
                  <a:rPr lang="en-US"/>
                  <a:t>.h</a:t>
                </a:r>
                <a:r>
                  <a:rPr lang="en-US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93279531254404668"/>
              <c:y val="7.473254439686268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74656"/>
        <c:crosses val="max"/>
        <c:crossBetween val="midCat"/>
        <c:majorUnit val="40"/>
      </c:valAx>
      <c:valAx>
        <c:axId val="96174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174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51030366029649"/>
          <c:y val="4.9067550766680484E-2"/>
          <c:w val="0.29531652580124734"/>
          <c:h val="0.11979221347331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2043855151839"/>
          <c:y val="6.5231481481481501E-2"/>
          <c:w val="0.78748890213454159"/>
          <c:h val="0.77994543445227249"/>
        </c:manualLayout>
      </c:layout>
      <c:scatterChart>
        <c:scatterStyle val="lineMarker"/>
        <c:varyColors val="0"/>
        <c:ser>
          <c:idx val="0"/>
          <c:order val="0"/>
          <c:tx>
            <c:v>Final conversion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Summarization!$D$2:$D$6</c:f>
              <c:numCache>
                <c:formatCode>General</c:formatCode>
                <c:ptCount val="5"/>
                <c:pt idx="0">
                  <c:v>11</c:v>
                </c:pt>
                <c:pt idx="1">
                  <c:v>16.2</c:v>
                </c:pt>
                <c:pt idx="2">
                  <c:v>18.3</c:v>
                </c:pt>
                <c:pt idx="3">
                  <c:v>24.1</c:v>
                </c:pt>
                <c:pt idx="4">
                  <c:v>26.8</c:v>
                </c:pt>
              </c:numCache>
            </c:numRef>
          </c:yVal>
          <c:smooth val="0"/>
        </c:ser>
        <c:ser>
          <c:idx val="1"/>
          <c:order val="1"/>
          <c:tx>
            <c:v>Fructose selectivity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Summarization!$E$2:$E$6</c:f>
              <c:numCache>
                <c:formatCode>General</c:formatCode>
                <c:ptCount val="5"/>
                <c:pt idx="0">
                  <c:v>16.100000000000001</c:v>
                </c:pt>
                <c:pt idx="1">
                  <c:v>12.2</c:v>
                </c:pt>
                <c:pt idx="2">
                  <c:v>12.5</c:v>
                </c:pt>
                <c:pt idx="3">
                  <c:v>10.7</c:v>
                </c:pt>
                <c:pt idx="4">
                  <c:v>9.1</c:v>
                </c:pt>
              </c:numCache>
            </c:numRef>
          </c:yVal>
          <c:smooth val="0"/>
        </c:ser>
        <c:ser>
          <c:idx val="2"/>
          <c:order val="2"/>
          <c:tx>
            <c:v>Sorbitol selectivity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Summarization!$G$2:$G$6</c:f>
              <c:numCache>
                <c:formatCode>General</c:formatCode>
                <c:ptCount val="5"/>
                <c:pt idx="0">
                  <c:v>29.4</c:v>
                </c:pt>
                <c:pt idx="1">
                  <c:v>28.6</c:v>
                </c:pt>
                <c:pt idx="2">
                  <c:v>25.3</c:v>
                </c:pt>
                <c:pt idx="3">
                  <c:v>17.7</c:v>
                </c:pt>
                <c:pt idx="4">
                  <c:v>12.7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76384"/>
        <c:axId val="96176960"/>
      </c:scatterChart>
      <c:valAx>
        <c:axId val="96176384"/>
        <c:scaling>
          <c:orientation val="minMax"/>
          <c:max val="21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Glucose concentration / wt%</a:t>
                </a:r>
              </a:p>
            </c:rich>
          </c:tx>
          <c:layout>
            <c:manualLayout>
              <c:xMode val="edge"/>
              <c:yMode val="edge"/>
              <c:x val="0.22232845894263217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76960"/>
        <c:crosses val="autoZero"/>
        <c:crossBetween val="midCat"/>
        <c:majorUnit val="4"/>
      </c:valAx>
      <c:valAx>
        <c:axId val="96176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Final</a:t>
                </a:r>
                <a:r>
                  <a:rPr lang="en-US" baseline="0"/>
                  <a:t> conversion or selectivity / 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432064390544829E-3"/>
              <c:y val="8.8525502294669309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76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252260134149899"/>
          <c:y val="3.2254685269604455E-2"/>
          <c:w val="0.70887835658990306"/>
          <c:h val="0.191277954290801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2851279330281"/>
          <c:y val="3.2824074074074089E-2"/>
          <c:w val="0.77744125609246217"/>
          <c:h val="0.80601755920860774"/>
        </c:manualLayout>
      </c:layout>
      <c:scatterChart>
        <c:scatterStyle val="lineMarker"/>
        <c:varyColors val="0"/>
        <c:ser>
          <c:idx val="0"/>
          <c:order val="0"/>
          <c:tx>
            <c:v>1h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Summarization!$K$2:$K$6</c:f>
              <c:numCache>
                <c:formatCode>General</c:formatCode>
                <c:ptCount val="5"/>
                <c:pt idx="0">
                  <c:v>69.099999999999994</c:v>
                </c:pt>
                <c:pt idx="1">
                  <c:v>61.1</c:v>
                </c:pt>
                <c:pt idx="2">
                  <c:v>57.3</c:v>
                </c:pt>
                <c:pt idx="3">
                  <c:v>49.1</c:v>
                </c:pt>
                <c:pt idx="4">
                  <c:v>33.6</c:v>
                </c:pt>
              </c:numCache>
            </c:numRef>
          </c:yVal>
          <c:smooth val="0"/>
        </c:ser>
        <c:ser>
          <c:idx val="1"/>
          <c:order val="1"/>
          <c:tx>
            <c:v>4h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Summarization!$L$2:$L$6</c:f>
              <c:numCache>
                <c:formatCode>General</c:formatCode>
                <c:ptCount val="5"/>
                <c:pt idx="0">
                  <c:v>45.6</c:v>
                </c:pt>
                <c:pt idx="1">
                  <c:v>41.2</c:v>
                </c:pt>
                <c:pt idx="2">
                  <c:v>38.4</c:v>
                </c:pt>
                <c:pt idx="3">
                  <c:v>28.6</c:v>
                </c:pt>
                <c:pt idx="4">
                  <c:v>21.8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79264"/>
        <c:axId val="96179840"/>
      </c:scatterChart>
      <c:valAx>
        <c:axId val="96179264"/>
        <c:scaling>
          <c:orientation val="minMax"/>
          <c:max val="21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Glucose</a:t>
                </a:r>
                <a:r>
                  <a:rPr lang="en-US" baseline="0"/>
                  <a:t> concentration / wt%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3435959393964642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79840"/>
        <c:crosses val="autoZero"/>
        <c:crossBetween val="midCat"/>
        <c:majorUnit val="4"/>
      </c:valAx>
      <c:valAx>
        <c:axId val="9617984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Mass balance / %</a:t>
                </a:r>
              </a:p>
            </c:rich>
          </c:tx>
          <c:layout>
            <c:manualLayout>
              <c:xMode val="edge"/>
              <c:yMode val="edge"/>
              <c:x val="1.3987140720080797E-3"/>
              <c:y val="0.254205230925081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7926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56398766860739"/>
          <c:y val="8.8053905542508915E-2"/>
          <c:w val="0.14688526190204054"/>
          <c:h val="0.14756999125109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47199349561555"/>
          <c:y val="4.2191682877751047E-2"/>
          <c:w val="0.61995299368066803"/>
          <c:h val="0.76438375320056628"/>
        </c:manualLayout>
      </c:layout>
      <c:scatterChart>
        <c:scatterStyle val="lineMarker"/>
        <c:varyColors val="0"/>
        <c:ser>
          <c:idx val="2"/>
          <c:order val="2"/>
          <c:tx>
            <c:strRef>
              <c:f>Summarization!$P$1</c:f>
              <c:strCache>
                <c:ptCount val="1"/>
                <c:pt idx="0">
                  <c:v>initial rate glucose conversion mmol/h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Summarization!$P$2:$P$6</c:f>
              <c:numCache>
                <c:formatCode>General</c:formatCode>
                <c:ptCount val="5"/>
                <c:pt idx="0">
                  <c:v>0.104</c:v>
                </c:pt>
                <c:pt idx="1">
                  <c:v>0.28399999999999997</c:v>
                </c:pt>
                <c:pt idx="2">
                  <c:v>0.628</c:v>
                </c:pt>
                <c:pt idx="3">
                  <c:v>1.59</c:v>
                </c:pt>
                <c:pt idx="4">
                  <c:v>4.3099999999999996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81568"/>
        <c:axId val="134144000"/>
      </c:scatterChart>
      <c:scatterChart>
        <c:scatterStyle val="lineMarker"/>
        <c:varyColors val="0"/>
        <c:ser>
          <c:idx val="0"/>
          <c:order val="0"/>
          <c:tx>
            <c:v>Fru formation rate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Summarization!$N$2:$N$6</c:f>
              <c:numCache>
                <c:formatCode>General</c:formatCode>
                <c:ptCount val="5"/>
                <c:pt idx="0">
                  <c:v>2.9000000000000001E-2</c:v>
                </c:pt>
                <c:pt idx="1">
                  <c:v>8.4000000000000005E-2</c:v>
                </c:pt>
                <c:pt idx="2">
                  <c:v>6.5000000000000002E-2</c:v>
                </c:pt>
                <c:pt idx="3">
                  <c:v>0.32</c:v>
                </c:pt>
                <c:pt idx="4">
                  <c:v>0.57999999999999996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Summarization!$O$1</c:f>
              <c:strCache>
                <c:ptCount val="1"/>
                <c:pt idx="0">
                  <c:v>initial rate sorbitol production / mmol/h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Summarization!$O$2:$O$6</c:f>
              <c:numCache>
                <c:formatCode>General</c:formatCode>
                <c:ptCount val="5"/>
                <c:pt idx="0">
                  <c:v>3.9800000000000002E-2</c:v>
                </c:pt>
                <c:pt idx="1">
                  <c:v>0.13789999999999999</c:v>
                </c:pt>
                <c:pt idx="2">
                  <c:v>0.18790000000000001</c:v>
                </c:pt>
                <c:pt idx="3">
                  <c:v>0.37859999999999999</c:v>
                </c:pt>
                <c:pt idx="4">
                  <c:v>0.49399999999999999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145152"/>
        <c:axId val="134144576"/>
      </c:scatterChart>
      <c:valAx>
        <c:axId val="96181568"/>
        <c:scaling>
          <c:orientation val="minMax"/>
          <c:max val="21"/>
          <c:min val="1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Glucose concentration / wt%</a:t>
                </a:r>
              </a:p>
            </c:rich>
          </c:tx>
          <c:layout>
            <c:manualLayout>
              <c:xMode val="edge"/>
              <c:yMode val="edge"/>
              <c:x val="0.31003868418886665"/>
              <c:y val="0.893025801352511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34144000"/>
        <c:crosses val="autoZero"/>
        <c:crossBetween val="midCat"/>
        <c:majorUnit val="4"/>
      </c:valAx>
      <c:valAx>
        <c:axId val="134144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en-US">
                    <a:sym typeface="Wingdings"/>
                  </a:rPr>
                  <a:t>) </a:t>
                </a:r>
                <a:r>
                  <a:rPr lang="en-US"/>
                  <a:t>Glucose conversion  / mmol.h</a:t>
                </a:r>
                <a:r>
                  <a:rPr lang="en-US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3.5147009062891532E-2"/>
              <c:y val="0.1336689261133323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96181568"/>
        <c:crosses val="autoZero"/>
        <c:crossBetween val="midCat"/>
      </c:valAx>
      <c:valAx>
        <c:axId val="134144576"/>
        <c:scaling>
          <c:orientation val="minMax"/>
          <c:max val="2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/>
                </a:pPr>
                <a:r>
                  <a:rPr lang="en-GB">
                    <a:sym typeface="Wingdings"/>
                  </a:rPr>
                  <a:t>() </a:t>
                </a:r>
                <a:r>
                  <a:rPr lang="en-GB"/>
                  <a:t>Fructose or (</a:t>
                </a:r>
                <a:r>
                  <a:rPr lang="en-GB">
                    <a:sym typeface="Wingdings"/>
                  </a:rPr>
                  <a:t>) </a:t>
                </a:r>
                <a:r>
                  <a:rPr lang="en-GB"/>
                  <a:t>sorbitol production           / mmolh-1</a:t>
                </a:r>
              </a:p>
            </c:rich>
          </c:tx>
          <c:layout>
            <c:manualLayout>
              <c:xMode val="edge"/>
              <c:yMode val="edge"/>
              <c:x val="0.90218881176438315"/>
              <c:y val="8.17389863481961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34145152"/>
        <c:crosses val="max"/>
        <c:crossBetween val="midCat"/>
      </c:valAx>
      <c:valAx>
        <c:axId val="134145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144576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'0.5g (1.25%)'!$A$44:$A$50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'0.5g (1.25%)'!$B$44:$B$50</c:f>
              <c:numCache>
                <c:formatCode>General</c:formatCode>
                <c:ptCount val="7"/>
                <c:pt idx="0">
                  <c:v>0</c:v>
                </c:pt>
                <c:pt idx="1">
                  <c:v>1.868460731862261E-2</c:v>
                </c:pt>
                <c:pt idx="2">
                  <c:v>2.2416630310823325E-2</c:v>
                </c:pt>
                <c:pt idx="3">
                  <c:v>3.2427881487604573E-2</c:v>
                </c:pt>
                <c:pt idx="4">
                  <c:v>3.8379524389030487E-2</c:v>
                </c:pt>
                <c:pt idx="5">
                  <c:v>7.7723435359310533E-2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34848"/>
        <c:axId val="74535424"/>
      </c:scatterChart>
      <c:valAx>
        <c:axId val="74534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5424"/>
        <c:crosses val="autoZero"/>
        <c:crossBetween val="midCat"/>
      </c:valAx>
      <c:valAx>
        <c:axId val="745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4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47199349561555"/>
          <c:y val="4.2191682877751047E-2"/>
          <c:w val="0.61995299368066803"/>
          <c:h val="0.76438375320056628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Summarization!$S$2:$S$6</c:f>
              <c:numCache>
                <c:formatCode>General</c:formatCode>
                <c:ptCount val="5"/>
                <c:pt idx="0">
                  <c:v>16.2</c:v>
                </c:pt>
                <c:pt idx="1">
                  <c:v>23.6</c:v>
                </c:pt>
                <c:pt idx="2">
                  <c:v>31.5</c:v>
                </c:pt>
                <c:pt idx="3">
                  <c:v>29.2</c:v>
                </c:pt>
                <c:pt idx="4">
                  <c:v>19.7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Summarization!$P$1</c:f>
              <c:strCache>
                <c:ptCount val="1"/>
                <c:pt idx="0">
                  <c:v>initial rate glucose conversion mmol/h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Summarization!$T$2:$T$6</c:f>
              <c:numCache>
                <c:formatCode>General</c:formatCode>
                <c:ptCount val="5"/>
                <c:pt idx="0">
                  <c:v>29.4</c:v>
                </c:pt>
                <c:pt idx="1">
                  <c:v>39.4</c:v>
                </c:pt>
                <c:pt idx="2">
                  <c:v>68.7</c:v>
                </c:pt>
                <c:pt idx="3">
                  <c:v>45.6</c:v>
                </c:pt>
                <c:pt idx="4">
                  <c:v>12.7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148032"/>
        <c:axId val="134148608"/>
      </c:scatterChart>
      <c:valAx>
        <c:axId val="134148032"/>
        <c:scaling>
          <c:orientation val="minMax"/>
          <c:max val="21"/>
          <c:min val="1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Glucose concentration / wt%</a:t>
                </a:r>
              </a:p>
            </c:rich>
          </c:tx>
          <c:layout>
            <c:manualLayout>
              <c:xMode val="edge"/>
              <c:yMode val="edge"/>
              <c:x val="0.31003868418886665"/>
              <c:y val="0.893025801352511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34148608"/>
        <c:crosses val="autoZero"/>
        <c:crossBetween val="midCat"/>
        <c:majorUnit val="4"/>
      </c:valAx>
      <c:valAx>
        <c:axId val="134148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(</a:t>
                </a:r>
                <a:r>
                  <a:rPr lang="en-US">
                    <a:sym typeface="Wingdings"/>
                  </a:rPr>
                  <a:t>) </a:t>
                </a:r>
                <a:r>
                  <a:rPr lang="en-US"/>
                  <a:t>Sorbitol</a:t>
                </a:r>
                <a:r>
                  <a:rPr lang="en-US" baseline="0"/>
                  <a:t> or (</a:t>
                </a:r>
                <a:r>
                  <a:rPr lang="en-US" baseline="0">
                    <a:sym typeface="Wingdings"/>
                  </a:rPr>
                  <a:t>) </a:t>
                </a:r>
                <a:r>
                  <a:rPr lang="en-US" baseline="0"/>
                  <a:t>Fructose selectivity </a:t>
                </a:r>
                <a:r>
                  <a:rPr lang="en-US" sz="1800" b="0" i="0" baseline="0">
                    <a:effectLst/>
                  </a:rPr>
                  <a:t>/ %</a:t>
                </a:r>
                <a:endParaRPr lang="en-GB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@ iso conversion (0.28 mmol glucose) </a:t>
                </a:r>
                <a:endParaRPr lang="en-US" baseline="30000"/>
              </a:p>
            </c:rich>
          </c:tx>
          <c:layout>
            <c:manualLayout>
              <c:xMode val="edge"/>
              <c:yMode val="edge"/>
              <c:x val="1.8980152564541473E-2"/>
              <c:y val="5.8512333440146724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3414803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47199349561555"/>
          <c:y val="4.2191682877751047E-2"/>
          <c:w val="0.61995299368066803"/>
          <c:h val="0.76438375320056628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Summarization!$V$2:$V$6</c:f>
              <c:numCache>
                <c:formatCode>General</c:formatCode>
                <c:ptCount val="5"/>
                <c:pt idx="0">
                  <c:v>36.700000000000003</c:v>
                </c:pt>
                <c:pt idx="1">
                  <c:v>25.9</c:v>
                </c:pt>
                <c:pt idx="2">
                  <c:v>27</c:v>
                </c:pt>
                <c:pt idx="3">
                  <c:v>29</c:v>
                </c:pt>
                <c:pt idx="4">
                  <c:v>19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Summarization!$P$1</c:f>
              <c:strCache>
                <c:ptCount val="1"/>
                <c:pt idx="0">
                  <c:v>initial rate glucose conversion mmol/h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Summarization!$W$2:$W$6</c:f>
              <c:numCache>
                <c:formatCode>General</c:formatCode>
                <c:ptCount val="5"/>
                <c:pt idx="0">
                  <c:v>52</c:v>
                </c:pt>
                <c:pt idx="1">
                  <c:v>59.9</c:v>
                </c:pt>
                <c:pt idx="3">
                  <c:v>45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150912"/>
        <c:axId val="134151488"/>
      </c:scatterChart>
      <c:valAx>
        <c:axId val="134150912"/>
        <c:scaling>
          <c:orientation val="minMax"/>
          <c:max val="21"/>
          <c:min val="1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Glucose concentration / wt%</a:t>
                </a:r>
              </a:p>
            </c:rich>
          </c:tx>
          <c:layout>
            <c:manualLayout>
              <c:xMode val="edge"/>
              <c:yMode val="edge"/>
              <c:x val="0.31003868418886665"/>
              <c:y val="0.893025801352511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34151488"/>
        <c:crosses val="autoZero"/>
        <c:crossBetween val="midCat"/>
        <c:majorUnit val="4"/>
      </c:valAx>
      <c:valAx>
        <c:axId val="134151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(</a:t>
                </a:r>
                <a:r>
                  <a:rPr lang="en-US">
                    <a:sym typeface="Wingdings"/>
                  </a:rPr>
                  <a:t>Selectivity</a:t>
                </a:r>
                <a:r>
                  <a:rPr lang="en-US" baseline="0"/>
                  <a:t> </a:t>
                </a:r>
                <a:r>
                  <a:rPr lang="en-US" sz="1800" b="0" i="0" baseline="0">
                    <a:effectLst/>
                  </a:rPr>
                  <a:t>/ %</a:t>
                </a:r>
                <a:endParaRPr lang="en-GB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aseline="0"/>
                  <a:t>@ iso glucose conversion</a:t>
                </a:r>
                <a:endParaRPr lang="en-US" baseline="30000"/>
              </a:p>
            </c:rich>
          </c:tx>
          <c:layout>
            <c:manualLayout>
              <c:xMode val="edge"/>
              <c:yMode val="edge"/>
              <c:x val="2.3427757148675572E-2"/>
              <c:y val="0.16150470117747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3415091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902380790862652"/>
          <c:y val="4.2191682877751047E-2"/>
          <c:w val="0.67661093060048827"/>
          <c:h val="0.76438375320056628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Summarization!$Y$2:$Y$6</c:f>
              <c:numCache>
                <c:formatCode>General</c:formatCode>
                <c:ptCount val="5"/>
                <c:pt idx="0">
                  <c:v>41</c:v>
                </c:pt>
                <c:pt idx="1">
                  <c:v>37.1</c:v>
                </c:pt>
                <c:pt idx="2">
                  <c:v>28.1</c:v>
                </c:pt>
                <c:pt idx="3">
                  <c:v>32</c:v>
                </c:pt>
                <c:pt idx="4">
                  <c:v>38.9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Summarization!$P$1</c:f>
              <c:strCache>
                <c:ptCount val="1"/>
                <c:pt idx="0">
                  <c:v>initial rate glucose conversion mmol/h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Summarization!$Z$2:$Z$6</c:f>
              <c:numCache>
                <c:formatCode>General</c:formatCode>
                <c:ptCount val="5"/>
                <c:pt idx="0">
                  <c:v>59</c:v>
                </c:pt>
                <c:pt idx="1">
                  <c:v>60.7</c:v>
                </c:pt>
                <c:pt idx="2">
                  <c:v>69.599999999999994</c:v>
                </c:pt>
                <c:pt idx="3">
                  <c:v>66.599999999999994</c:v>
                </c:pt>
                <c:pt idx="4">
                  <c:v>60.2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Summarization!$AA$1</c:f>
              <c:strCache>
                <c:ptCount val="1"/>
                <c:pt idx="0">
                  <c:v>mannitol relative selectivity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Summarization!$AA$2:$AA$6</c:f>
              <c:numCache>
                <c:formatCode>General</c:formatCode>
                <c:ptCount val="5"/>
                <c:pt idx="0">
                  <c:v>0</c:v>
                </c:pt>
                <c:pt idx="1">
                  <c:v>2.2000000000000002</c:v>
                </c:pt>
                <c:pt idx="2">
                  <c:v>2.2999999999999998</c:v>
                </c:pt>
                <c:pt idx="3">
                  <c:v>1.4</c:v>
                </c:pt>
                <c:pt idx="4">
                  <c:v>0.9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788928"/>
        <c:axId val="88790080"/>
      </c:scatterChart>
      <c:valAx>
        <c:axId val="88788928"/>
        <c:scaling>
          <c:orientation val="minMax"/>
          <c:max val="21"/>
          <c:min val="1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Glucose concentration / wt%</a:t>
                </a:r>
              </a:p>
            </c:rich>
          </c:tx>
          <c:layout>
            <c:manualLayout>
              <c:xMode val="edge"/>
              <c:yMode val="edge"/>
              <c:x val="0.33231986170469091"/>
              <c:y val="0.895809378858925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8790080"/>
        <c:crosses val="autoZero"/>
        <c:crossBetween val="midCat"/>
        <c:majorUnit val="4"/>
      </c:valAx>
      <c:valAx>
        <c:axId val="88790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/>
                  <a:t>Relative selectivity / 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11255246699150781"/>
              <c:y val="0.16150470117747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8878892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'0.5g (1.25%)'!$A$62:$A$68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'0.5g (1.25%)'!$B$62:$B$68</c:f>
              <c:numCache>
                <c:formatCode>General</c:formatCode>
                <c:ptCount val="7"/>
                <c:pt idx="0">
                  <c:v>0</c:v>
                </c:pt>
                <c:pt idx="1">
                  <c:v>1.3087508145195293E-2</c:v>
                </c:pt>
                <c:pt idx="2">
                  <c:v>1.5798229138717469E-2</c:v>
                </c:pt>
                <c:pt idx="3">
                  <c:v>2.1851354977193455E-2</c:v>
                </c:pt>
                <c:pt idx="4">
                  <c:v>2.6843497259381351E-2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38848"/>
        <c:axId val="89041152"/>
      </c:scatterChart>
      <c:valAx>
        <c:axId val="89038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41152"/>
        <c:crosses val="autoZero"/>
        <c:crossBetween val="midCat"/>
      </c:valAx>
      <c:valAx>
        <c:axId val="8904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38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'1.0g (2.5%)'!$A$24:$A$30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'1.0g (2.5%)'!$B$24:$B$30</c:f>
              <c:numCache>
                <c:formatCode>General</c:formatCode>
                <c:ptCount val="7"/>
                <c:pt idx="0">
                  <c:v>0</c:v>
                </c:pt>
                <c:pt idx="1">
                  <c:v>1.69</c:v>
                </c:pt>
                <c:pt idx="2">
                  <c:v>3.92</c:v>
                </c:pt>
                <c:pt idx="3">
                  <c:v>4.55</c:v>
                </c:pt>
                <c:pt idx="4">
                  <c:v>6.05</c:v>
                </c:pt>
                <c:pt idx="5">
                  <c:v>9.1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43456"/>
        <c:axId val="89044608"/>
      </c:scatterChart>
      <c:valAx>
        <c:axId val="8904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44608"/>
        <c:crosses val="autoZero"/>
        <c:crossBetween val="midCat"/>
      </c:valAx>
      <c:valAx>
        <c:axId val="890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4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'1.0g (2.5%)'!$A$44:$A$50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'1.0g (2.5%)'!$B$44:$B$50</c:f>
              <c:numCache>
                <c:formatCode>General</c:formatCode>
                <c:ptCount val="7"/>
                <c:pt idx="0">
                  <c:v>0</c:v>
                </c:pt>
                <c:pt idx="1">
                  <c:v>4.8745914751287756E-2</c:v>
                </c:pt>
                <c:pt idx="3">
                  <c:v>0.10365165744376326</c:v>
                </c:pt>
                <c:pt idx="4">
                  <c:v>0.13421811975232104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97632"/>
        <c:axId val="89598208"/>
      </c:scatterChart>
      <c:valAx>
        <c:axId val="8959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98208"/>
        <c:crosses val="autoZero"/>
        <c:crossBetween val="midCat"/>
      </c:valAx>
      <c:valAx>
        <c:axId val="8959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9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'1.0g (2.5%)'!$A$62:$A$68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'1.0g (2.5%)'!$B$62:$B$68</c:f>
              <c:numCache>
                <c:formatCode>General</c:formatCode>
                <c:ptCount val="7"/>
                <c:pt idx="0">
                  <c:v>0</c:v>
                </c:pt>
                <c:pt idx="1">
                  <c:v>2.5255088351412474E-2</c:v>
                </c:pt>
                <c:pt idx="2">
                  <c:v>5.9160565755682473E-2</c:v>
                </c:pt>
                <c:pt idx="3">
                  <c:v>6.2036873778220709E-2</c:v>
                </c:pt>
                <c:pt idx="4">
                  <c:v>7.4928130629767331E-2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599936"/>
        <c:axId val="89600512"/>
      </c:scatterChart>
      <c:valAx>
        <c:axId val="89599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00512"/>
        <c:crosses val="autoZero"/>
        <c:crossBetween val="midCat"/>
      </c:valAx>
      <c:valAx>
        <c:axId val="8960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9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'2.0g (5%)'!$A$24:$A$30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'2.0g (5%)'!$B$24:$B$30</c:f>
              <c:numCache>
                <c:formatCode>General</c:formatCode>
                <c:ptCount val="7"/>
                <c:pt idx="0">
                  <c:v>0</c:v>
                </c:pt>
                <c:pt idx="1">
                  <c:v>1.2</c:v>
                </c:pt>
                <c:pt idx="2">
                  <c:v>1.9</c:v>
                </c:pt>
                <c:pt idx="3">
                  <c:v>3</c:v>
                </c:pt>
                <c:pt idx="4">
                  <c:v>7.1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41472"/>
        <c:axId val="95142464"/>
      </c:scatterChart>
      <c:valAx>
        <c:axId val="8964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42464"/>
        <c:crosses val="autoZero"/>
        <c:crossBetween val="midCat"/>
      </c:valAx>
      <c:valAx>
        <c:axId val="9514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41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'2.0g (5%)'!$A$44:$A$50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'2.0g (5%)'!$B$44:$B$50</c:f>
              <c:numCache>
                <c:formatCode>General</c:formatCode>
                <c:ptCount val="7"/>
                <c:pt idx="0">
                  <c:v>0</c:v>
                </c:pt>
                <c:pt idx="1">
                  <c:v>5.1807459453667354E-2</c:v>
                </c:pt>
                <c:pt idx="2">
                  <c:v>7.5329307402049711E-2</c:v>
                </c:pt>
                <c:pt idx="4">
                  <c:v>0.19851055850229232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45920"/>
        <c:axId val="95147072"/>
      </c:scatterChart>
      <c:valAx>
        <c:axId val="9514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47072"/>
        <c:crosses val="autoZero"/>
        <c:crossBetween val="midCat"/>
      </c:valAx>
      <c:valAx>
        <c:axId val="9514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4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'2.0g (5%)'!$A$62:$A$68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'2.0g (5%)'!$B$62:$B$68</c:f>
              <c:numCache>
                <c:formatCode>General</c:formatCode>
                <c:ptCount val="7"/>
                <c:pt idx="0">
                  <c:v>0</c:v>
                </c:pt>
                <c:pt idx="1">
                  <c:v>1.9122235424891717E-2</c:v>
                </c:pt>
                <c:pt idx="2">
                  <c:v>3.4629154049599452E-2</c:v>
                </c:pt>
                <c:pt idx="3">
                  <c:v>4.6704741461918817E-2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49376"/>
        <c:axId val="96141888"/>
      </c:scatterChart>
      <c:valAx>
        <c:axId val="9514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41888"/>
        <c:crosses val="autoZero"/>
        <c:crossBetween val="midCat"/>
      </c:valAx>
      <c:valAx>
        <c:axId val="9614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4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201706</xdr:colOff>
      <xdr:row>24</xdr:row>
      <xdr:rowOff>124385</xdr:rowOff>
    </xdr:from>
    <xdr:to>
      <xdr:col>6</xdr:col>
      <xdr:colOff>156883</xdr:colOff>
      <xdr:row>39</xdr:row>
      <xdr:rowOff>10085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336177</xdr:colOff>
      <xdr:row>44</xdr:row>
      <xdr:rowOff>79561</xdr:rowOff>
    </xdr:from>
    <xdr:to>
      <xdr:col>6</xdr:col>
      <xdr:colOff>291354</xdr:colOff>
      <xdr:row>58</xdr:row>
      <xdr:rowOff>155761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280147</xdr:colOff>
      <xdr:row>62</xdr:row>
      <xdr:rowOff>101972</xdr:rowOff>
    </xdr:from>
    <xdr:to>
      <xdr:col>6</xdr:col>
      <xdr:colOff>123265</xdr:colOff>
      <xdr:row>76</xdr:row>
      <xdr:rowOff>178172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336176</xdr:colOff>
      <xdr:row>25</xdr:row>
      <xdr:rowOff>79561</xdr:rowOff>
    </xdr:from>
    <xdr:to>
      <xdr:col>6</xdr:col>
      <xdr:colOff>941294</xdr:colOff>
      <xdr:row>39</xdr:row>
      <xdr:rowOff>155761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224117</xdr:colOff>
      <xdr:row>44</xdr:row>
      <xdr:rowOff>23532</xdr:rowOff>
    </xdr:from>
    <xdr:to>
      <xdr:col>6</xdr:col>
      <xdr:colOff>179294</xdr:colOff>
      <xdr:row>58</xdr:row>
      <xdr:rowOff>99732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212913</xdr:colOff>
      <xdr:row>62</xdr:row>
      <xdr:rowOff>68354</xdr:rowOff>
    </xdr:from>
    <xdr:to>
      <xdr:col>6</xdr:col>
      <xdr:colOff>168090</xdr:colOff>
      <xdr:row>76</xdr:row>
      <xdr:rowOff>144554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549088</xdr:colOff>
      <xdr:row>24</xdr:row>
      <xdr:rowOff>146797</xdr:rowOff>
    </xdr:from>
    <xdr:to>
      <xdr:col>6</xdr:col>
      <xdr:colOff>504265</xdr:colOff>
      <xdr:row>39</xdr:row>
      <xdr:rowOff>32497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56029</xdr:colOff>
      <xdr:row>44</xdr:row>
      <xdr:rowOff>45944</xdr:rowOff>
    </xdr:from>
    <xdr:to>
      <xdr:col>6</xdr:col>
      <xdr:colOff>661147</xdr:colOff>
      <xdr:row>58</xdr:row>
      <xdr:rowOff>122144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537882</xdr:colOff>
      <xdr:row>62</xdr:row>
      <xdr:rowOff>45943</xdr:rowOff>
    </xdr:from>
    <xdr:to>
      <xdr:col>6</xdr:col>
      <xdr:colOff>493059</xdr:colOff>
      <xdr:row>76</xdr:row>
      <xdr:rowOff>122143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403412</xdr:colOff>
      <xdr:row>25</xdr:row>
      <xdr:rowOff>90768</xdr:rowOff>
    </xdr:from>
    <xdr:to>
      <xdr:col>6</xdr:col>
      <xdr:colOff>358589</xdr:colOff>
      <xdr:row>39</xdr:row>
      <xdr:rowOff>166968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268941</xdr:colOff>
      <xdr:row>44</xdr:row>
      <xdr:rowOff>34737</xdr:rowOff>
    </xdr:from>
    <xdr:to>
      <xdr:col>6</xdr:col>
      <xdr:colOff>874059</xdr:colOff>
      <xdr:row>58</xdr:row>
      <xdr:rowOff>110937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470648</xdr:colOff>
      <xdr:row>63</xdr:row>
      <xdr:rowOff>180413</xdr:rowOff>
    </xdr:from>
    <xdr:to>
      <xdr:col>8</xdr:col>
      <xdr:colOff>694766</xdr:colOff>
      <xdr:row>78</xdr:row>
      <xdr:rowOff>66113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874059</xdr:colOff>
      <xdr:row>24</xdr:row>
      <xdr:rowOff>146796</xdr:rowOff>
    </xdr:from>
    <xdr:to>
      <xdr:col>6</xdr:col>
      <xdr:colOff>1479177</xdr:colOff>
      <xdr:row>39</xdr:row>
      <xdr:rowOff>32496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56029</xdr:colOff>
      <xdr:row>44</xdr:row>
      <xdr:rowOff>45942</xdr:rowOff>
    </xdr:from>
    <xdr:to>
      <xdr:col>6</xdr:col>
      <xdr:colOff>661147</xdr:colOff>
      <xdr:row>58</xdr:row>
      <xdr:rowOff>122142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56029</xdr:colOff>
      <xdr:row>62</xdr:row>
      <xdr:rowOff>68354</xdr:rowOff>
    </xdr:from>
    <xdr:to>
      <xdr:col>6</xdr:col>
      <xdr:colOff>661147</xdr:colOff>
      <xdr:row>76</xdr:row>
      <xdr:rowOff>144554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108502</xdr:colOff>
      <xdr:row>7</xdr:row>
      <xdr:rowOff>174970</xdr:rowOff>
    </xdr:from>
    <xdr:to>
      <xdr:col>3</xdr:col>
      <xdr:colOff>178987</xdr:colOff>
      <xdr:row>21</xdr:row>
      <xdr:rowOff>114010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629963</xdr:colOff>
      <xdr:row>7</xdr:row>
      <xdr:rowOff>154206</xdr:rowOff>
    </xdr:from>
    <xdr:to>
      <xdr:col>6</xdr:col>
      <xdr:colOff>824273</xdr:colOff>
      <xdr:row>21</xdr:row>
      <xdr:rowOff>93246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156341</xdr:colOff>
      <xdr:row>7</xdr:row>
      <xdr:rowOff>135156</xdr:rowOff>
    </xdr:from>
    <xdr:to>
      <xdr:col>10</xdr:col>
      <xdr:colOff>264926</xdr:colOff>
      <xdr:row>21</xdr:row>
      <xdr:rowOff>74196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542925</xdr:colOff>
      <xdr:row>7</xdr:row>
      <xdr:rowOff>28576</xdr:rowOff>
    </xdr:from>
    <xdr:to>
      <xdr:col>17</xdr:col>
      <xdr:colOff>257175</xdr:colOff>
      <xdr:row>31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476249</xdr:colOff>
      <xdr:row>32</xdr:row>
      <xdr:rowOff>136071</xdr:rowOff>
    </xdr:from>
    <xdr:to>
      <xdr:col>17</xdr:col>
      <xdr:colOff>431346</xdr:colOff>
      <xdr:row>56</xdr:row>
      <xdr:rowOff>126545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340179</xdr:colOff>
      <xdr:row>33</xdr:row>
      <xdr:rowOff>27214</xdr:rowOff>
    </xdr:from>
    <xdr:to>
      <xdr:col>9</xdr:col>
      <xdr:colOff>458561</xdr:colOff>
      <xdr:row>57</xdr:row>
      <xdr:rowOff>17688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340180</xdr:colOff>
      <xdr:row>12</xdr:row>
      <xdr:rowOff>163286</xdr:rowOff>
    </xdr:from>
    <xdr:to>
      <xdr:col>24</xdr:col>
      <xdr:colOff>176893</xdr:colOff>
      <xdr:row>36</xdr:row>
      <xdr:rowOff>153760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0.16819</cdr:x>
      <cdr:y>0.25515</cdr:y>
    </cdr:from>
    <cdr:to>
      <cdr:x>0.91224</cdr:x>
      <cdr:y>0.5841</cdr:y>
    </cdr:to>
    <cdr:sp macro="" textlink="">
      <cdr:nvSpPr>
        <cdr:cNvPr id="3" name="Freeform 2"/>
        <cdr:cNvSpPr/>
      </cdr:nvSpPr>
      <cdr:spPr>
        <a:xfrm xmlns:a="http://schemas.openxmlformats.org/drawingml/2006/main">
          <a:off x="484462" y="664944"/>
          <a:ext cx="2143125" cy="857250"/>
        </a:xfrm>
        <a:custGeom xmlns:a="http://schemas.openxmlformats.org/drawingml/2006/main">
          <a:avLst/>
          <a:gdLst>
            <a:gd name="connsiteX0" fmla="*/ 0 w 2143125"/>
            <a:gd name="connsiteY0" fmla="*/ 857250 h 857250"/>
            <a:gd name="connsiteX1" fmla="*/ 390525 w 2143125"/>
            <a:gd name="connsiteY1" fmla="*/ 409575 h 857250"/>
            <a:gd name="connsiteX2" fmla="*/ 990600 w 2143125"/>
            <a:gd name="connsiteY2" fmla="*/ 133350 h 857250"/>
            <a:gd name="connsiteX3" fmla="*/ 2143125 w 2143125"/>
            <a:gd name="connsiteY3" fmla="*/ 0 h 857250"/>
            <a:gd name="connsiteX4" fmla="*/ 2143125 w 2143125"/>
            <a:gd name="connsiteY4" fmla="*/ 0 h 8572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143125" h="857250">
              <a:moveTo>
                <a:pt x="0" y="857250"/>
              </a:moveTo>
              <a:cubicBezTo>
                <a:pt x="112712" y="693737"/>
                <a:pt x="225425" y="530225"/>
                <a:pt x="390525" y="409575"/>
              </a:cubicBezTo>
              <a:cubicBezTo>
                <a:pt x="555625" y="288925"/>
                <a:pt x="698500" y="201613"/>
                <a:pt x="990600" y="133350"/>
              </a:cubicBezTo>
              <a:cubicBezTo>
                <a:pt x="1282700" y="65087"/>
                <a:pt x="2143125" y="0"/>
                <a:pt x="2143125" y="0"/>
              </a:cubicBezTo>
              <a:lnTo>
                <a:pt x="2143125" y="0"/>
              </a:lnTo>
            </a:path>
          </a:pathLst>
        </a:custGeom>
        <a:noFill xmlns:a="http://schemas.openxmlformats.org/drawingml/2006/main"/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0.1715</cdr:x>
      <cdr:y>0.18206</cdr:y>
    </cdr:from>
    <cdr:to>
      <cdr:x>0.90563</cdr:x>
      <cdr:y>0.55121</cdr:y>
    </cdr:to>
    <cdr:sp macro="" textlink="">
      <cdr:nvSpPr>
        <cdr:cNvPr id="4" name="Freeform 3"/>
        <cdr:cNvSpPr/>
      </cdr:nvSpPr>
      <cdr:spPr>
        <a:xfrm xmlns:a="http://schemas.openxmlformats.org/drawingml/2006/main">
          <a:off x="493987" y="474444"/>
          <a:ext cx="2114550" cy="962025"/>
        </a:xfrm>
        <a:custGeom xmlns:a="http://schemas.openxmlformats.org/drawingml/2006/main">
          <a:avLst/>
          <a:gdLst>
            <a:gd name="connsiteX0" fmla="*/ 0 w 2114550"/>
            <a:gd name="connsiteY0" fmla="*/ 0 h 962025"/>
            <a:gd name="connsiteX1" fmla="*/ 962025 w 2114550"/>
            <a:gd name="connsiteY1" fmla="*/ 647700 h 962025"/>
            <a:gd name="connsiteX2" fmla="*/ 2114550 w 2114550"/>
            <a:gd name="connsiteY2" fmla="*/ 962025 h 962025"/>
            <a:gd name="connsiteX3" fmla="*/ 2114550 w 2114550"/>
            <a:gd name="connsiteY3" fmla="*/ 962025 h 9620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114550" h="962025">
              <a:moveTo>
                <a:pt x="0" y="0"/>
              </a:moveTo>
              <a:cubicBezTo>
                <a:pt x="304800" y="243681"/>
                <a:pt x="609600" y="487363"/>
                <a:pt x="962025" y="647700"/>
              </a:cubicBezTo>
              <a:cubicBezTo>
                <a:pt x="1314450" y="808037"/>
                <a:pt x="2114550" y="962025"/>
                <a:pt x="2114550" y="962025"/>
              </a:cubicBezTo>
              <a:lnTo>
                <a:pt x="2114550" y="962025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chemeClr val="accent3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0.16819</cdr:x>
      <cdr:y>0.48542</cdr:y>
    </cdr:from>
    <cdr:to>
      <cdr:x>0.90232</cdr:x>
      <cdr:y>0.64258</cdr:y>
    </cdr:to>
    <cdr:sp macro="" textlink="">
      <cdr:nvSpPr>
        <cdr:cNvPr id="5" name="Freeform 4"/>
        <cdr:cNvSpPr/>
      </cdr:nvSpPr>
      <cdr:spPr>
        <a:xfrm xmlns:a="http://schemas.openxmlformats.org/drawingml/2006/main">
          <a:off x="484462" y="1265019"/>
          <a:ext cx="2114550" cy="409575"/>
        </a:xfrm>
        <a:custGeom xmlns:a="http://schemas.openxmlformats.org/drawingml/2006/main">
          <a:avLst/>
          <a:gdLst>
            <a:gd name="connsiteX0" fmla="*/ 0 w 2114550"/>
            <a:gd name="connsiteY0" fmla="*/ 0 h 409575"/>
            <a:gd name="connsiteX1" fmla="*/ 400050 w 2114550"/>
            <a:gd name="connsiteY1" fmla="*/ 228600 h 409575"/>
            <a:gd name="connsiteX2" fmla="*/ 2114550 w 2114550"/>
            <a:gd name="connsiteY2" fmla="*/ 409575 h 409575"/>
            <a:gd name="connsiteX3" fmla="*/ 2114550 w 2114550"/>
            <a:gd name="connsiteY3" fmla="*/ 409575 h 4095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114550" h="409575">
              <a:moveTo>
                <a:pt x="0" y="0"/>
              </a:moveTo>
              <a:cubicBezTo>
                <a:pt x="23812" y="80169"/>
                <a:pt x="47625" y="160338"/>
                <a:pt x="400050" y="228600"/>
              </a:cubicBezTo>
              <a:cubicBezTo>
                <a:pt x="752475" y="296862"/>
                <a:pt x="2114550" y="409575"/>
                <a:pt x="2114550" y="409575"/>
              </a:cubicBezTo>
              <a:lnTo>
                <a:pt x="2114550" y="409575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0.17059</cdr:x>
      <cdr:y>0.2917</cdr:y>
    </cdr:from>
    <cdr:to>
      <cdr:x>0.90141</cdr:x>
      <cdr:y>0.58045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491359" y="760194"/>
          <a:ext cx="2105025" cy="752475"/>
        </a:xfrm>
        <a:custGeom xmlns:a="http://schemas.openxmlformats.org/drawingml/2006/main">
          <a:avLst/>
          <a:gdLst>
            <a:gd name="connsiteX0" fmla="*/ 0 w 2105025"/>
            <a:gd name="connsiteY0" fmla="*/ 0 h 752475"/>
            <a:gd name="connsiteX1" fmla="*/ 2105025 w 2105025"/>
            <a:gd name="connsiteY1" fmla="*/ 752475 h 752475"/>
            <a:gd name="connsiteX2" fmla="*/ 2105025 w 2105025"/>
            <a:gd name="connsiteY2" fmla="*/ 752475 h 7524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105025" h="752475">
              <a:moveTo>
                <a:pt x="0" y="0"/>
              </a:moveTo>
              <a:lnTo>
                <a:pt x="2105025" y="752475"/>
              </a:lnTo>
              <a:lnTo>
                <a:pt x="2105025" y="752475"/>
              </a:lnTo>
            </a:path>
          </a:pathLst>
        </a:custGeom>
        <a:noFill xmlns:a="http://schemas.openxmlformats.org/drawingml/2006/main"/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0.17059</cdr:x>
      <cdr:y>0.48542</cdr:y>
    </cdr:from>
    <cdr:to>
      <cdr:x>0.8981</cdr:x>
      <cdr:y>0.68279</cdr:y>
    </cdr:to>
    <cdr:sp macro="" textlink="">
      <cdr:nvSpPr>
        <cdr:cNvPr id="3" name="Freeform 2"/>
        <cdr:cNvSpPr/>
      </cdr:nvSpPr>
      <cdr:spPr>
        <a:xfrm xmlns:a="http://schemas.openxmlformats.org/drawingml/2006/main">
          <a:off x="491359" y="1265019"/>
          <a:ext cx="2095500" cy="514350"/>
        </a:xfrm>
        <a:custGeom xmlns:a="http://schemas.openxmlformats.org/drawingml/2006/main">
          <a:avLst/>
          <a:gdLst>
            <a:gd name="connsiteX0" fmla="*/ 0 w 2095500"/>
            <a:gd name="connsiteY0" fmla="*/ 0 h 514350"/>
            <a:gd name="connsiteX1" fmla="*/ 2095500 w 2095500"/>
            <a:gd name="connsiteY1" fmla="*/ 514350 h 514350"/>
            <a:gd name="connsiteX2" fmla="*/ 2095500 w 2095500"/>
            <a:gd name="connsiteY2" fmla="*/ 514350 h 5143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95500" h="514350">
              <a:moveTo>
                <a:pt x="0" y="0"/>
              </a:moveTo>
              <a:lnTo>
                <a:pt x="2095500" y="514350"/>
              </a:lnTo>
              <a:lnTo>
                <a:pt x="2095500" y="514350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zoomScale="85" zoomScaleNormal="85" workbookViewId="0">
      <selection activeCell="A9" sqref="A9:XFD9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5.5703125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963480</v>
      </c>
      <c r="B4" s="5" t="s">
        <v>33</v>
      </c>
      <c r="C4" s="5">
        <v>2.7774999999999999</v>
      </c>
      <c r="D4" s="5">
        <f t="shared" ref="D4:D11" si="0">A4/13346600*40</f>
        <v>2.8875668709633913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962767</v>
      </c>
      <c r="B5" s="5">
        <v>0</v>
      </c>
      <c r="C5" s="5">
        <v>2.7774999999999999</v>
      </c>
      <c r="D5" s="5">
        <f t="shared" si="0"/>
        <v>2.885429997152833</v>
      </c>
      <c r="E5" s="2">
        <f>(D4-D5)/D4*100</f>
        <v>7.4002574002566268E-2</v>
      </c>
      <c r="F5" s="8">
        <f>(L5+L15+L25+L35)/(E5/100*D4)*100</f>
        <v>0</v>
      </c>
      <c r="G5" s="5">
        <f>(L5+L15+L25+L35+D5)/D4*100</f>
        <v>99.925997425997437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951481</v>
      </c>
      <c r="B6" s="5">
        <v>15</v>
      </c>
      <c r="C6" s="5">
        <v>2.7774999999999999</v>
      </c>
      <c r="D6" s="5">
        <f t="shared" si="0"/>
        <v>2.8516056523758859</v>
      </c>
      <c r="E6" s="2">
        <f>(D4-D6)/D4*100</f>
        <v>1.2453813260264841</v>
      </c>
      <c r="F6" s="8">
        <f>(L6+L16+L26+L36)/(E6/100*D4)*100</f>
        <v>88.351053473079673</v>
      </c>
      <c r="G6" s="5">
        <f>(L6+L16+L26+L36+D6)/D4*100</f>
        <v>99.854926195274913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948262</v>
      </c>
      <c r="B7" s="5">
        <v>30</v>
      </c>
      <c r="C7" s="5">
        <v>2.7774999999999999</v>
      </c>
      <c r="D7" s="5">
        <f t="shared" si="0"/>
        <v>2.8419582515397179</v>
      </c>
      <c r="E7" s="2">
        <f>(D4-D7)/D4*100</f>
        <v>1.5794827085149628</v>
      </c>
      <c r="F7" s="8">
        <f>(L7+L17+L27+L37)/(E7/100*D4)*100</f>
        <v>83.788678395525437</v>
      </c>
      <c r="G7" s="5">
        <f>(L7+L17+L27+L37+D7)/D4*100</f>
        <v>99.743944978435579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939773</v>
      </c>
      <c r="B8" s="5">
        <v>45</v>
      </c>
      <c r="C8" s="5">
        <v>2.7774999999999999</v>
      </c>
      <c r="D8" s="5">
        <f t="shared" si="0"/>
        <v>2.8165165660168134</v>
      </c>
      <c r="E8" s="2">
        <f>(D4-D8)/D4*100</f>
        <v>2.4605596379789816</v>
      </c>
      <c r="F8" s="8">
        <f>(L8+L18+L28+L38)/(E8/100*D4)*100</f>
        <v>76.395501054654403</v>
      </c>
      <c r="G8" s="5">
        <f>(L8+L18+L28+L38+D8)/D4*100</f>
        <v>99.419197226203664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931998</v>
      </c>
      <c r="B9" s="5">
        <v>60</v>
      </c>
      <c r="C9" s="5">
        <v>2.7774999999999999</v>
      </c>
      <c r="D9" s="5">
        <f t="shared" si="0"/>
        <v>2.7932147513224344</v>
      </c>
      <c r="E9" s="2">
        <f>(D4-D9)/D4*100</f>
        <v>3.2675302030140623</v>
      </c>
      <c r="F9" s="23">
        <f>(L9+L19+L29+L39)/(E9/100*D4)*100</f>
        <v>69.127245785901209</v>
      </c>
      <c r="G9" s="5">
        <f>(L9+L19+L29+L39+D9)/D4*100</f>
        <v>98.991223431552029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887060</v>
      </c>
      <c r="B10" s="5">
        <v>120</v>
      </c>
      <c r="C10" s="5">
        <v>2.7774999999999999</v>
      </c>
      <c r="D10" s="5">
        <f t="shared" si="0"/>
        <v>2.6585347579158736</v>
      </c>
      <c r="E10" s="2">
        <f>(D4-D10)/D4*100</f>
        <v>7.931664383277286</v>
      </c>
      <c r="F10" s="8">
        <f>(L10+L20+L30+L40)/(E10/100*D4)*100</f>
        <v>52.841691864363661</v>
      </c>
      <c r="G10" s="5">
        <f>(L10+L20+L30+L40+D10)/D4*100</f>
        <v>96.259561269849584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857650</v>
      </c>
      <c r="B11" s="5">
        <v>240</v>
      </c>
      <c r="C11" s="5">
        <v>2.7774999999999999</v>
      </c>
      <c r="D11" s="5">
        <f t="shared" si="0"/>
        <v>2.5703924595027949</v>
      </c>
      <c r="E11" s="2">
        <f>(D4-D11)/D4*100</f>
        <v>10.984140822850488</v>
      </c>
      <c r="F11" s="23">
        <f>(L11+L21+L31+L41)/(E11/100*D4)*100</f>
        <v>45.624445976698659</v>
      </c>
      <c r="G11" s="5">
        <f>(L11+L21+L31+L41+D11)/D4*100</f>
        <v>94.027312572875431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62</v>
      </c>
      <c r="L12" s="4" t="s">
        <v>10</v>
      </c>
      <c r="M12" s="4" t="s">
        <v>11</v>
      </c>
      <c r="N12" s="4" t="s">
        <v>63</v>
      </c>
      <c r="O12" s="4" t="s">
        <v>64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51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70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>
        <v>0.5</v>
      </c>
      <c r="D15" s="1" t="s">
        <v>52</v>
      </c>
      <c r="E15">
        <v>180.16</v>
      </c>
      <c r="F15" s="1">
        <f>1000*C15/E15</f>
        <v>2.7753108348134994</v>
      </c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73</v>
      </c>
      <c r="D16" s="1" t="s">
        <v>69</v>
      </c>
      <c r="F16" s="1"/>
      <c r="G16" s="1"/>
      <c r="H16" s="13"/>
      <c r="I16" s="18">
        <v>4268</v>
      </c>
      <c r="J16" s="5">
        <v>15</v>
      </c>
      <c r="K16" s="5">
        <v>0</v>
      </c>
      <c r="L16" s="5">
        <f t="shared" si="3"/>
        <v>1.3087508145195293E-2</v>
      </c>
      <c r="M16" s="5">
        <f t="shared" ref="M16:M21" si="6">L16/(L6+L16+L26+L36)*100</f>
        <v>41.191805940965281</v>
      </c>
      <c r="N16" s="2">
        <f>L16/(D4-D6)*100</f>
        <v>36.39339449342944</v>
      </c>
      <c r="O16" s="2">
        <f>E6*N16/100</f>
        <v>0.453236538928321</v>
      </c>
      <c r="R16" s="2"/>
    </row>
    <row r="17" spans="1:18" ht="16.5" x14ac:dyDescent="0.3">
      <c r="A17" s="1" t="s">
        <v>48</v>
      </c>
      <c r="C17" s="18" t="s">
        <v>54</v>
      </c>
      <c r="D17" s="1" t="s">
        <v>57</v>
      </c>
      <c r="F17" s="1"/>
      <c r="G17" s="1"/>
      <c r="H17" s="13"/>
      <c r="I17" s="18">
        <v>5152</v>
      </c>
      <c r="J17" s="5">
        <v>30</v>
      </c>
      <c r="K17" s="5">
        <v>0</v>
      </c>
      <c r="L17" s="5">
        <f t="shared" si="3"/>
        <v>1.5798229138717469E-2</v>
      </c>
      <c r="M17" s="5">
        <f t="shared" si="6"/>
        <v>41.340539691314518</v>
      </c>
      <c r="N17" s="2">
        <f>L17/(D4-D7)*100</f>
        <v>34.638691848930058</v>
      </c>
      <c r="O17" s="2">
        <f t="shared" ref="O17:O20" si="7">E7*N17/100</f>
        <v>0.54711214820963217</v>
      </c>
      <c r="R17" s="2"/>
    </row>
    <row r="18" spans="1:18" ht="18" x14ac:dyDescent="0.25">
      <c r="A18" s="1" t="s">
        <v>38</v>
      </c>
      <c r="C18" s="18" t="s">
        <v>76</v>
      </c>
      <c r="F18" s="1"/>
      <c r="G18" s="1"/>
      <c r="H18" s="13"/>
      <c r="I18" s="18">
        <v>7126</v>
      </c>
      <c r="J18" s="5">
        <v>45</v>
      </c>
      <c r="K18" s="5">
        <v>0</v>
      </c>
      <c r="L18" s="5">
        <f t="shared" si="3"/>
        <v>2.1851354977193455E-2</v>
      </c>
      <c r="M18" s="5">
        <f t="shared" si="6"/>
        <v>40.257299844968927</v>
      </c>
      <c r="N18" s="2">
        <f>L18/(D4-D8)*100</f>
        <v>30.754765927638623</v>
      </c>
      <c r="O18" s="2">
        <f t="shared" si="7"/>
        <v>0.75673935717038798</v>
      </c>
      <c r="R18" s="2"/>
    </row>
    <row r="19" spans="1:18" x14ac:dyDescent="0.25">
      <c r="A19" s="1" t="s">
        <v>49</v>
      </c>
      <c r="C19" s="18" t="s">
        <v>55</v>
      </c>
      <c r="F19" s="1"/>
      <c r="G19" s="1"/>
      <c r="H19" s="13"/>
      <c r="I19" s="18">
        <v>8754</v>
      </c>
      <c r="J19" s="5">
        <v>60</v>
      </c>
      <c r="K19" s="5">
        <v>0</v>
      </c>
      <c r="L19" s="5">
        <f t="shared" si="3"/>
        <v>2.6843497259381351E-2</v>
      </c>
      <c r="M19" s="5">
        <f t="shared" si="6"/>
        <v>41.156476012538398</v>
      </c>
      <c r="N19" s="2">
        <f>L19/(D4-D9)*100</f>
        <v>28.450338330002889</v>
      </c>
      <c r="O19" s="2">
        <f t="shared" si="7"/>
        <v>0.929623397792531</v>
      </c>
      <c r="R19" s="2"/>
    </row>
    <row r="20" spans="1:18" ht="16.5" x14ac:dyDescent="0.3">
      <c r="A20" s="1" t="s">
        <v>53</v>
      </c>
      <c r="C20" s="1" t="s">
        <v>71</v>
      </c>
      <c r="D20" s="1" t="s">
        <v>58</v>
      </c>
      <c r="F20" s="1"/>
      <c r="G20" s="1"/>
      <c r="H20" s="13"/>
      <c r="I20" s="18">
        <v>14121</v>
      </c>
      <c r="J20" s="5">
        <v>120</v>
      </c>
      <c r="K20" s="5">
        <v>0</v>
      </c>
      <c r="L20" s="5">
        <f t="shared" si="3"/>
        <v>4.3301008087699794E-2</v>
      </c>
      <c r="M20" s="5">
        <f t="shared" si="6"/>
        <v>35.778729366071268</v>
      </c>
      <c r="N20" s="2">
        <f>L20/(D4-D10)*100</f>
        <v>18.906085924603968</v>
      </c>
      <c r="O20" s="2">
        <f t="shared" si="7"/>
        <v>1.4995672835536129</v>
      </c>
      <c r="R20" s="2"/>
    </row>
    <row r="21" spans="1:18" x14ac:dyDescent="0.25">
      <c r="A21" s="1" t="s">
        <v>65</v>
      </c>
      <c r="F21" s="1"/>
      <c r="G21" s="1"/>
      <c r="H21" s="13"/>
      <c r="I21" s="18">
        <v>16735</v>
      </c>
      <c r="J21" s="5">
        <v>240</v>
      </c>
      <c r="K21" s="5">
        <v>0</v>
      </c>
      <c r="L21" s="5">
        <f t="shared" si="3"/>
        <v>5.1316646862662428E-2</v>
      </c>
      <c r="M21" s="5">
        <f t="shared" si="6"/>
        <v>35.461942757836646</v>
      </c>
      <c r="N21" s="24">
        <f>L21/(D4-D11)*100</f>
        <v>16.179314915836983</v>
      </c>
      <c r="O21" s="24">
        <f>E11*N21/100</f>
        <v>1.777158734527988</v>
      </c>
      <c r="R21" s="2"/>
    </row>
    <row r="22" spans="1:18" ht="20.25" x14ac:dyDescent="0.3">
      <c r="A22" s="19" t="s">
        <v>61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56</v>
      </c>
      <c r="B23" s="4" t="s">
        <v>59</v>
      </c>
      <c r="C23" s="4" t="s">
        <v>60</v>
      </c>
      <c r="D23" s="4" t="s">
        <v>78</v>
      </c>
      <c r="E23" s="4" t="s">
        <v>79</v>
      </c>
      <c r="F23" s="4" t="s">
        <v>80</v>
      </c>
      <c r="G23" s="4" t="s">
        <v>81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3.7574000000000001</v>
      </c>
      <c r="D24" s="16">
        <f>C24/100*2.775</f>
        <v>0.10426785000000001</v>
      </c>
      <c r="E24" s="16">
        <v>1.55</v>
      </c>
      <c r="F24" s="16">
        <f>E24/100*0.2</f>
        <v>3.1000000000000003E-3</v>
      </c>
      <c r="G24" s="17">
        <f>D24/(F24*1)</f>
        <v>33.634790322580642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1.2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1.6</v>
      </c>
      <c r="F26" s="1"/>
      <c r="G26" s="1"/>
      <c r="H26" s="14"/>
      <c r="I26" s="18">
        <v>0</v>
      </c>
      <c r="J26" s="5">
        <v>15</v>
      </c>
      <c r="K26" s="5">
        <v>0</v>
      </c>
      <c r="L26" s="5">
        <f t="shared" si="8"/>
        <v>0</v>
      </c>
      <c r="M26" s="5">
        <f>L26/(L26+L16+L6+L36)*100</f>
        <v>0</v>
      </c>
      <c r="N26" s="2">
        <f>L26/(D4-D6)*100</f>
        <v>0</v>
      </c>
      <c r="O26" s="2">
        <f>E6*N26/100</f>
        <v>0</v>
      </c>
      <c r="R26" s="2"/>
    </row>
    <row r="27" spans="1:18" x14ac:dyDescent="0.25">
      <c r="A27" s="5">
        <v>0.75</v>
      </c>
      <c r="B27" s="18">
        <v>2.5</v>
      </c>
      <c r="F27" s="1"/>
      <c r="G27" s="1"/>
      <c r="H27" s="14"/>
      <c r="I27" s="18">
        <v>0</v>
      </c>
      <c r="J27" s="5">
        <v>30</v>
      </c>
      <c r="K27" s="5">
        <v>0</v>
      </c>
      <c r="L27" s="5">
        <f t="shared" si="8"/>
        <v>0</v>
      </c>
      <c r="M27" s="5">
        <f t="shared" ref="M27" si="10">L27/(L27+L17+L7+L37)*100</f>
        <v>0</v>
      </c>
      <c r="N27" s="2">
        <f>L27/(D4-D7)*100</f>
        <v>0</v>
      </c>
      <c r="O27" s="2">
        <f>E7*N27/100</f>
        <v>0</v>
      </c>
      <c r="R27" s="2"/>
    </row>
    <row r="28" spans="1:18" x14ac:dyDescent="0.25">
      <c r="A28" s="5">
        <v>1</v>
      </c>
      <c r="B28" s="18">
        <v>3.3</v>
      </c>
      <c r="F28" s="1"/>
      <c r="G28" s="1"/>
      <c r="H28" s="14"/>
      <c r="I28" s="18">
        <v>0</v>
      </c>
      <c r="J28" s="5">
        <v>45</v>
      </c>
      <c r="K28" s="5">
        <v>0</v>
      </c>
      <c r="L28" s="5">
        <f t="shared" si="8"/>
        <v>0</v>
      </c>
      <c r="M28" s="5">
        <f>L28/(L28+L18+L8+L38)*100</f>
        <v>0</v>
      </c>
      <c r="N28" s="2">
        <f>L28/(D4-D8)*100</f>
        <v>0</v>
      </c>
      <c r="O28" s="2">
        <f>E8*N28/100</f>
        <v>0</v>
      </c>
      <c r="R28" s="2"/>
    </row>
    <row r="29" spans="1:18" x14ac:dyDescent="0.25">
      <c r="A29" s="5">
        <v>2</v>
      </c>
      <c r="B29" s="18">
        <v>7.9</v>
      </c>
      <c r="F29" s="1"/>
      <c r="G29" s="1"/>
      <c r="H29" s="14"/>
      <c r="I29" s="18">
        <v>0</v>
      </c>
      <c r="J29" s="5">
        <v>60</v>
      </c>
      <c r="K29" s="5">
        <v>0</v>
      </c>
      <c r="L29" s="5">
        <f t="shared" si="8"/>
        <v>0</v>
      </c>
      <c r="M29" s="5">
        <f>L29/(L29+L19+L9+L39)*100</f>
        <v>0</v>
      </c>
      <c r="N29" s="2">
        <f>L29/(D4-D9)*100</f>
        <v>0</v>
      </c>
      <c r="O29" s="2">
        <f>E9*N29/100</f>
        <v>0</v>
      </c>
      <c r="R29" s="2"/>
    </row>
    <row r="30" spans="1:18" x14ac:dyDescent="0.25">
      <c r="A30" s="5">
        <v>4</v>
      </c>
      <c r="B30" s="18"/>
      <c r="H30" s="14"/>
      <c r="I30" s="18">
        <v>0</v>
      </c>
      <c r="J30" s="5">
        <v>120</v>
      </c>
      <c r="K30" s="5">
        <v>0</v>
      </c>
      <c r="L30" s="5">
        <f t="shared" si="8"/>
        <v>0</v>
      </c>
      <c r="M30" s="5">
        <f>L30/(L30+L20+L10+L40)*100</f>
        <v>0</v>
      </c>
      <c r="N30" s="2">
        <f>L30/(D4-D10)*100</f>
        <v>0</v>
      </c>
      <c r="O30" s="2">
        <f t="shared" ref="O30:O31" si="11">E10*N30/100</f>
        <v>0</v>
      </c>
      <c r="R30" s="2"/>
    </row>
    <row r="31" spans="1:18" x14ac:dyDescent="0.25">
      <c r="G31" s="1"/>
      <c r="H31" s="14"/>
      <c r="I31" s="18">
        <v>0</v>
      </c>
      <c r="J31" s="5">
        <v>240</v>
      </c>
      <c r="K31" s="5">
        <v>0</v>
      </c>
      <c r="L31" s="5">
        <f t="shared" si="8"/>
        <v>0</v>
      </c>
      <c r="M31" s="5">
        <f>L31/(L31+L21+L11+L41)*100</f>
        <v>0</v>
      </c>
      <c r="N31" s="24">
        <f>L31/(D4-D11)*100</f>
        <v>0</v>
      </c>
      <c r="O31" s="24">
        <f t="shared" si="11"/>
        <v>0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6103</v>
      </c>
      <c r="J36" s="5">
        <v>15</v>
      </c>
      <c r="K36" s="5">
        <v>0</v>
      </c>
      <c r="L36" s="5">
        <f t="shared" si="12"/>
        <v>1.868460731862261E-2</v>
      </c>
      <c r="M36" s="5">
        <f>L36/(L6+L16+L26+L36)*100</f>
        <v>58.808194059034712</v>
      </c>
      <c r="N36" s="2">
        <f>L36/(D4-D6)*100</f>
        <v>51.957658979650212</v>
      </c>
      <c r="O36" s="2">
        <f>E6*N36/100</f>
        <v>0.64707098237308647</v>
      </c>
      <c r="Q36" s="2"/>
      <c r="R36" s="2"/>
    </row>
    <row r="37" spans="1:18" x14ac:dyDescent="0.25">
      <c r="F37" s="1"/>
      <c r="G37" s="1"/>
      <c r="H37" s="13"/>
      <c r="I37" s="18">
        <v>7322</v>
      </c>
      <c r="J37" s="5">
        <v>30</v>
      </c>
      <c r="K37" s="5">
        <v>0</v>
      </c>
      <c r="L37" s="5">
        <f t="shared" si="12"/>
        <v>2.2416630310823325E-2</v>
      </c>
      <c r="M37" s="5">
        <f>L37/(L7+L17+L27+L37)*100</f>
        <v>58.659460308685475</v>
      </c>
      <c r="N37" s="2">
        <f>L37/(D4-D7)*100</f>
        <v>49.149986546595365</v>
      </c>
      <c r="O37" s="2">
        <f t="shared" ref="O37:O41" si="15">E7*N37/100</f>
        <v>0.77631553874090431</v>
      </c>
      <c r="Q37" s="2"/>
      <c r="R37" s="2"/>
    </row>
    <row r="38" spans="1:18" x14ac:dyDescent="0.25">
      <c r="F38" s="1"/>
      <c r="G38" s="1"/>
      <c r="H38" s="13"/>
      <c r="I38" s="18">
        <v>10592</v>
      </c>
      <c r="J38" s="5">
        <v>45</v>
      </c>
      <c r="K38" s="5">
        <v>0</v>
      </c>
      <c r="L38" s="5">
        <f t="shared" si="12"/>
        <v>3.2427881487604573E-2</v>
      </c>
      <c r="M38" s="5">
        <f t="shared" si="14"/>
        <v>59.742700155031073</v>
      </c>
      <c r="N38" s="2">
        <f>L38/(D4-D8)*100</f>
        <v>45.640735127015773</v>
      </c>
      <c r="O38" s="2">
        <f t="shared" si="15"/>
        <v>1.1230175070122452</v>
      </c>
    </row>
    <row r="39" spans="1:18" x14ac:dyDescent="0.25">
      <c r="F39" s="1"/>
      <c r="G39" s="1"/>
      <c r="H39" s="13"/>
      <c r="I39" s="18">
        <v>12536</v>
      </c>
      <c r="J39" s="5">
        <v>60</v>
      </c>
      <c r="K39" s="5">
        <v>0</v>
      </c>
      <c r="L39" s="5">
        <f t="shared" si="12"/>
        <v>3.8379524389030487E-2</v>
      </c>
      <c r="M39" s="5">
        <f t="shared" si="14"/>
        <v>58.843523987461587</v>
      </c>
      <c r="N39" s="2">
        <f>L39/(D4-D9)*100</f>
        <v>40.676907455898295</v>
      </c>
      <c r="O39" s="2">
        <f t="shared" si="15"/>
        <v>1.3291302367735556</v>
      </c>
    </row>
    <row r="40" spans="1:18" x14ac:dyDescent="0.25">
      <c r="F40" s="1"/>
      <c r="G40" s="1"/>
      <c r="H40" s="13"/>
      <c r="I40" s="18">
        <v>25387</v>
      </c>
      <c r="J40" s="5">
        <v>120</v>
      </c>
      <c r="K40" s="5">
        <v>0</v>
      </c>
      <c r="L40" s="5">
        <f t="shared" si="12"/>
        <v>7.7723435359310533E-2</v>
      </c>
      <c r="M40" s="5">
        <f t="shared" si="14"/>
        <v>64.221270633928739</v>
      </c>
      <c r="N40" s="2">
        <f>L40/(D4-D10)*100</f>
        <v>33.935605939759682</v>
      </c>
      <c r="O40" s="2">
        <f t="shared" si="15"/>
        <v>2.6916583695732497</v>
      </c>
    </row>
    <row r="41" spans="1:18" x14ac:dyDescent="0.25">
      <c r="F41" s="1"/>
      <c r="G41" s="1"/>
      <c r="H41" s="13"/>
      <c r="I41" s="18">
        <v>30505</v>
      </c>
      <c r="J41" s="5">
        <v>240</v>
      </c>
      <c r="K41" s="5">
        <v>0</v>
      </c>
      <c r="L41" s="5">
        <f t="shared" si="12"/>
        <v>9.3392421146089255E-2</v>
      </c>
      <c r="M41" s="5">
        <f t="shared" si="14"/>
        <v>64.538057242163347</v>
      </c>
      <c r="N41" s="24">
        <f>L41/(D4-D11)*100</f>
        <v>29.445131060861673</v>
      </c>
      <c r="O41" s="24">
        <f t="shared" si="15"/>
        <v>3.2342946611979362</v>
      </c>
    </row>
    <row r="42" spans="1:18" ht="20.25" x14ac:dyDescent="0.3">
      <c r="A42" s="19" t="s">
        <v>77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56</v>
      </c>
      <c r="B43" s="4" t="s">
        <v>95</v>
      </c>
      <c r="C43" s="4" t="s">
        <v>60</v>
      </c>
      <c r="D43" s="4" t="s">
        <v>78</v>
      </c>
      <c r="E43" s="4" t="s">
        <v>79</v>
      </c>
      <c r="F43" s="4" t="s">
        <v>80</v>
      </c>
      <c r="G43" s="4" t="s">
        <v>82</v>
      </c>
    </row>
    <row r="44" spans="1:18" x14ac:dyDescent="0.25">
      <c r="A44" s="5">
        <v>0</v>
      </c>
      <c r="B44" s="18">
        <f>L35</f>
        <v>0</v>
      </c>
      <c r="C44" s="1">
        <v>3.9800000000000002E-2</v>
      </c>
      <c r="D44" s="16">
        <f>C44</f>
        <v>3.9800000000000002E-2</v>
      </c>
      <c r="E44" s="16">
        <v>1.55</v>
      </c>
      <c r="F44" s="16">
        <f>E44/100*0.2</f>
        <v>3.1000000000000003E-3</v>
      </c>
      <c r="G44" s="17">
        <f>D44/(F44*1)</f>
        <v>12.838709677419354</v>
      </c>
    </row>
    <row r="45" spans="1:18" x14ac:dyDescent="0.25">
      <c r="A45" s="5">
        <v>0.25</v>
      </c>
      <c r="B45" s="18">
        <f>L36</f>
        <v>1.868460731862261E-2</v>
      </c>
      <c r="F45" s="1"/>
    </row>
    <row r="46" spans="1:18" x14ac:dyDescent="0.25">
      <c r="A46" s="5">
        <v>0.5</v>
      </c>
      <c r="B46" s="18">
        <f t="shared" ref="B46:B49" si="16">L37</f>
        <v>2.2416630310823325E-2</v>
      </c>
      <c r="F46" s="1"/>
      <c r="G46" s="1"/>
    </row>
    <row r="47" spans="1:18" x14ac:dyDescent="0.25">
      <c r="A47" s="5">
        <v>0.75</v>
      </c>
      <c r="B47" s="18">
        <f t="shared" si="16"/>
        <v>3.2427881487604573E-2</v>
      </c>
      <c r="F47" s="1"/>
      <c r="G47" s="1"/>
    </row>
    <row r="48" spans="1:18" x14ac:dyDescent="0.25">
      <c r="A48" s="5">
        <v>1</v>
      </c>
      <c r="B48" s="18">
        <f t="shared" si="16"/>
        <v>3.8379524389030487E-2</v>
      </c>
      <c r="F48" s="1"/>
      <c r="G48" s="1"/>
    </row>
    <row r="49" spans="1:7" x14ac:dyDescent="0.25">
      <c r="A49" s="5">
        <v>2</v>
      </c>
      <c r="B49" s="18">
        <f t="shared" si="16"/>
        <v>7.7723435359310533E-2</v>
      </c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ht="20.25" x14ac:dyDescent="0.3">
      <c r="A60" s="19" t="s">
        <v>96</v>
      </c>
      <c r="B60" s="20"/>
      <c r="C60" s="20"/>
      <c r="D60" s="20"/>
      <c r="E60" s="20"/>
      <c r="F60" s="20"/>
      <c r="G60" s="20"/>
    </row>
    <row r="61" spans="1:7" ht="16.5" x14ac:dyDescent="0.3">
      <c r="A61" s="4" t="s">
        <v>56</v>
      </c>
      <c r="B61" s="4" t="s">
        <v>95</v>
      </c>
      <c r="C61" s="4" t="s">
        <v>60</v>
      </c>
      <c r="D61" s="4" t="s">
        <v>78</v>
      </c>
      <c r="E61" s="4" t="s">
        <v>79</v>
      </c>
      <c r="F61" s="4" t="s">
        <v>80</v>
      </c>
      <c r="G61" s="4" t="s">
        <v>82</v>
      </c>
    </row>
    <row r="62" spans="1:7" x14ac:dyDescent="0.25">
      <c r="A62" s="5">
        <v>0</v>
      </c>
      <c r="B62" s="18">
        <f>L15</f>
        <v>0</v>
      </c>
      <c r="C62" s="1">
        <v>2.9000000000000001E-2</v>
      </c>
      <c r="D62" s="16">
        <f>C62</f>
        <v>2.9000000000000001E-2</v>
      </c>
      <c r="E62" s="16">
        <v>1.55</v>
      </c>
      <c r="F62" s="16">
        <f>E62/100*0.2</f>
        <v>3.1000000000000003E-3</v>
      </c>
      <c r="G62" s="17">
        <f>D62/(F62*1)</f>
        <v>9.3548387096774182</v>
      </c>
    </row>
    <row r="63" spans="1:7" x14ac:dyDescent="0.25">
      <c r="A63" s="5">
        <v>0.25</v>
      </c>
      <c r="B63" s="18">
        <f t="shared" ref="B63:B66" si="17">L16</f>
        <v>1.3087508145195293E-2</v>
      </c>
      <c r="F63" s="1"/>
    </row>
    <row r="64" spans="1:7" x14ac:dyDescent="0.25">
      <c r="A64" s="5">
        <v>0.5</v>
      </c>
      <c r="B64" s="18">
        <f t="shared" si="17"/>
        <v>1.5798229138717469E-2</v>
      </c>
      <c r="F64" s="1"/>
      <c r="G64" s="1"/>
    </row>
    <row r="65" spans="1:7" x14ac:dyDescent="0.25">
      <c r="A65" s="5">
        <v>0.75</v>
      </c>
      <c r="B65" s="18">
        <f t="shared" si="17"/>
        <v>2.1851354977193455E-2</v>
      </c>
      <c r="F65" s="1"/>
      <c r="G65" s="1"/>
    </row>
    <row r="66" spans="1:7" x14ac:dyDescent="0.25">
      <c r="A66" s="5">
        <v>1</v>
      </c>
      <c r="B66" s="18">
        <f t="shared" si="17"/>
        <v>2.6843497259381351E-2</v>
      </c>
      <c r="F66" s="1"/>
      <c r="G66" s="1"/>
    </row>
    <row r="67" spans="1:7" x14ac:dyDescent="0.25">
      <c r="A67" s="5">
        <v>2</v>
      </c>
      <c r="B67" s="18"/>
      <c r="F67" s="1"/>
      <c r="G67" s="1"/>
    </row>
    <row r="68" spans="1:7" x14ac:dyDescent="0.25">
      <c r="A68" s="5">
        <v>4</v>
      </c>
      <c r="B68" s="1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zoomScale="85" zoomScaleNormal="85" workbookViewId="0">
      <selection activeCell="A7" sqref="A7:XFD7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1926780</v>
      </c>
      <c r="B4" s="5" t="s">
        <v>33</v>
      </c>
      <c r="C4" s="5">
        <v>5.5549999999999997</v>
      </c>
      <c r="D4" s="5">
        <f t="shared" ref="D4:D11" si="0">A4/13346600*40</f>
        <v>5.7745942786927005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1926580</v>
      </c>
      <c r="B5" s="5">
        <v>0</v>
      </c>
      <c r="C5" s="5">
        <v>5.5549999999999997</v>
      </c>
      <c r="D5" s="5">
        <f t="shared" si="0"/>
        <v>5.7739948750992767</v>
      </c>
      <c r="E5" s="2">
        <f>(D4-D5)/D4*100</f>
        <v>1.0380012248401741E-2</v>
      </c>
      <c r="F5" s="8">
        <f>(L5+L15+L25+L35)/(E5/100*D4)*100</f>
        <v>0</v>
      </c>
      <c r="G5" s="5">
        <f>(L5+L15+L25+L35+D5)/D4*100</f>
        <v>99.989619987751595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1894210</v>
      </c>
      <c r="B6" s="5">
        <v>15</v>
      </c>
      <c r="C6" s="5">
        <v>5.5549999999999997</v>
      </c>
      <c r="D6" s="5">
        <f t="shared" si="0"/>
        <v>5.6769814035035138</v>
      </c>
      <c r="E6" s="2">
        <f>(D4-D6)/D4*100</f>
        <v>1.690384994654293</v>
      </c>
      <c r="F6" s="8">
        <f>(L6+L16+L26+L36)/(E6/100*D4)*100</f>
        <v>79.873856447847444</v>
      </c>
      <c r="G6" s="5">
        <f>(L6+L16+L26+L36+D6)/D4*100</f>
        <v>99.659790689391826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1851170</v>
      </c>
      <c r="B7" s="5">
        <v>30</v>
      </c>
      <c r="C7" s="5">
        <v>5.5549999999999997</v>
      </c>
      <c r="D7" s="5">
        <f t="shared" si="0"/>
        <v>5.5479897501985516</v>
      </c>
      <c r="E7" s="2">
        <f>(D4-D7)/D4*100</f>
        <v>3.9241636305130942</v>
      </c>
      <c r="F7" s="8">
        <f>(L7+L17+L27+L37)/(E7/100*D4)*100</f>
        <v>70.384909829457882</v>
      </c>
      <c r="G7" s="5">
        <f>(L7+L17+L27+L37+D7)/D4*100</f>
        <v>98.837855402383923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1839120</v>
      </c>
      <c r="B8" s="5">
        <v>45</v>
      </c>
      <c r="C8" s="5">
        <v>5.5549999999999997</v>
      </c>
      <c r="D8" s="5">
        <f t="shared" si="0"/>
        <v>5.5118756836947238</v>
      </c>
      <c r="E8" s="2">
        <f>(D4-D8)/D4*100</f>
        <v>4.5495593684800495</v>
      </c>
      <c r="F8" s="8">
        <f>(L8+L18+L28+L38)/(E8/100*D4)*100</f>
        <v>64.5026608563428</v>
      </c>
      <c r="G8" s="5">
        <f>(L8+L18+L28+L38+D8)/D4*100</f>
        <v>98.385027481428608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1810270</v>
      </c>
      <c r="B9" s="5">
        <v>60</v>
      </c>
      <c r="C9" s="5">
        <v>5.5549999999999997</v>
      </c>
      <c r="D9" s="5">
        <f t="shared" si="0"/>
        <v>5.425411715343234</v>
      </c>
      <c r="E9" s="2">
        <f>(D4-D9)/D4*100</f>
        <v>6.0468761353138261</v>
      </c>
      <c r="F9" s="23">
        <f>(L9+L19+L29+L39)/(E9/100*D4)*100</f>
        <v>61.117838783282885</v>
      </c>
      <c r="G9" s="5">
        <f>(L9+L19+L29+L39+D9)/D4*100</f>
        <v>97.64884387249208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1751390</v>
      </c>
      <c r="B10" s="5">
        <v>120</v>
      </c>
      <c r="C10" s="5">
        <v>5.5549999999999997</v>
      </c>
      <c r="D10" s="5">
        <f t="shared" si="0"/>
        <v>5.2489472974390488</v>
      </c>
      <c r="E10" s="2">
        <f>(D4-D10)/D4*100</f>
        <v>9.1027517412470402</v>
      </c>
      <c r="F10" s="8">
        <f>(L10+L20+L30+L40)/(E10/100*D4)*100</f>
        <v>47.227044584284307</v>
      </c>
      <c r="G10" s="5">
        <f>(L10+L20+L30+L40+D10)/D4*100</f>
        <v>95.196208881988426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1614650</v>
      </c>
      <c r="B11" s="5">
        <v>240</v>
      </c>
      <c r="C11" s="5">
        <v>5.5549999999999997</v>
      </c>
      <c r="D11" s="5">
        <f t="shared" si="0"/>
        <v>4.8391350606146881</v>
      </c>
      <c r="E11" s="2">
        <f>(D4-D11)/D4*100</f>
        <v>16.199566115488018</v>
      </c>
      <c r="F11" s="23">
        <f>(L11+L21+L31+L41)/(E11/100*D4)*100</f>
        <v>41.227926697342362</v>
      </c>
      <c r="G11" s="5">
        <f>(L11+L21+L31+L41+D11)/D4*100</f>
        <v>90.479179127892891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62</v>
      </c>
      <c r="L12" s="4" t="s">
        <v>10</v>
      </c>
      <c r="M12" s="4" t="s">
        <v>11</v>
      </c>
      <c r="N12" s="4" t="s">
        <v>66</v>
      </c>
      <c r="O12" s="4" t="s">
        <v>64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51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70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>
        <v>1</v>
      </c>
      <c r="D15" s="1" t="s">
        <v>52</v>
      </c>
      <c r="E15">
        <v>180.16</v>
      </c>
      <c r="F15" s="1">
        <f>1000*C15/E15</f>
        <v>5.5506216696269988</v>
      </c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68</v>
      </c>
      <c r="D16" s="1" t="s">
        <v>69</v>
      </c>
      <c r="F16" s="1"/>
      <c r="G16" s="1"/>
      <c r="H16" s="13"/>
      <c r="I16" s="18">
        <v>8236</v>
      </c>
      <c r="J16" s="5">
        <v>15</v>
      </c>
      <c r="K16" s="5">
        <v>0</v>
      </c>
      <c r="L16" s="5">
        <f t="shared" si="3"/>
        <v>2.5255088351412474E-2</v>
      </c>
      <c r="M16" s="5">
        <f t="shared" ref="M16:M21" si="6">L16/(L6+L16+L26+L36)*100</f>
        <v>32.391953001487664</v>
      </c>
      <c r="N16" s="2">
        <f>L16/(D4-D6)*100</f>
        <v>25.872702041062475</v>
      </c>
      <c r="O16" s="2">
        <f>E6*N16/100</f>
        <v>0.43734827301373508</v>
      </c>
      <c r="R16" s="2"/>
    </row>
    <row r="17" spans="1:18" ht="16.5" x14ac:dyDescent="0.3">
      <c r="A17" s="1" t="s">
        <v>48</v>
      </c>
      <c r="C17" s="18" t="s">
        <v>54</v>
      </c>
      <c r="D17" s="1" t="s">
        <v>57</v>
      </c>
      <c r="F17" s="1"/>
      <c r="G17" s="1"/>
      <c r="H17" s="13"/>
      <c r="I17" s="18">
        <v>19293</v>
      </c>
      <c r="J17" s="5">
        <v>30</v>
      </c>
      <c r="K17" s="5">
        <v>0</v>
      </c>
      <c r="L17" s="5">
        <f t="shared" si="3"/>
        <v>5.9160565755682473E-2</v>
      </c>
      <c r="M17" s="5">
        <f t="shared" si="6"/>
        <v>37.092335160494898</v>
      </c>
      <c r="N17" s="2">
        <f>L17/(D4-D7)*100</f>
        <v>26.107406656354637</v>
      </c>
      <c r="O17" s="2">
        <f t="shared" ref="O17:O20" si="7">E7*N17/100</f>
        <v>1.0244973568788234</v>
      </c>
      <c r="R17" s="2"/>
    </row>
    <row r="18" spans="1:18" ht="18" x14ac:dyDescent="0.25">
      <c r="A18" s="1" t="s">
        <v>38</v>
      </c>
      <c r="C18" s="18" t="s">
        <v>76</v>
      </c>
      <c r="F18" s="1"/>
      <c r="G18" s="1"/>
      <c r="H18" s="13"/>
      <c r="I18" s="18">
        <v>20231</v>
      </c>
      <c r="J18" s="5">
        <v>45</v>
      </c>
      <c r="K18" s="5">
        <v>0</v>
      </c>
      <c r="L18" s="5">
        <f t="shared" si="3"/>
        <v>6.2036873778220709E-2</v>
      </c>
      <c r="M18" s="5">
        <f t="shared" si="6"/>
        <v>36.608460090583613</v>
      </c>
      <c r="N18" s="2">
        <f>L18/(D4-D8)*100</f>
        <v>23.61343085695875</v>
      </c>
      <c r="O18" s="2">
        <f t="shared" si="7"/>
        <v>1.0743070557723258</v>
      </c>
      <c r="R18" s="2"/>
    </row>
    <row r="19" spans="1:18" x14ac:dyDescent="0.25">
      <c r="A19" s="1" t="s">
        <v>49</v>
      </c>
      <c r="C19" s="18" t="s">
        <v>55</v>
      </c>
      <c r="F19" s="1"/>
      <c r="G19" s="1"/>
      <c r="H19" s="13"/>
      <c r="I19" s="18">
        <v>24435</v>
      </c>
      <c r="J19" s="5">
        <v>60</v>
      </c>
      <c r="K19" s="5">
        <v>0</v>
      </c>
      <c r="L19" s="5">
        <f t="shared" si="3"/>
        <v>7.4928130629767331E-2</v>
      </c>
      <c r="M19" s="5">
        <f t="shared" si="6"/>
        <v>35.109477006849986</v>
      </c>
      <c r="N19" s="2">
        <f>L19/(D4-D9)*100</f>
        <v>21.458153554700342</v>
      </c>
      <c r="O19" s="2">
        <f t="shared" si="7"/>
        <v>1.2975479663781704</v>
      </c>
      <c r="R19" s="2"/>
    </row>
    <row r="20" spans="1:18" ht="16.5" x14ac:dyDescent="0.3">
      <c r="A20" s="1" t="s">
        <v>53</v>
      </c>
      <c r="C20" s="1" t="s">
        <v>71</v>
      </c>
      <c r="D20" s="1" t="s">
        <v>58</v>
      </c>
      <c r="F20" s="1"/>
      <c r="G20" s="1"/>
      <c r="H20" s="13"/>
      <c r="I20" s="18">
        <v>26415</v>
      </c>
      <c r="J20" s="5">
        <v>120</v>
      </c>
      <c r="K20" s="5">
        <v>0</v>
      </c>
      <c r="L20" s="5">
        <f t="shared" si="3"/>
        <v>8.0999655027022888E-2</v>
      </c>
      <c r="M20" s="5">
        <f t="shared" si="6"/>
        <v>32.628583921473329</v>
      </c>
      <c r="N20" s="2">
        <f>L20/(D4-D10)*100</f>
        <v>15.409515875814833</v>
      </c>
      <c r="O20" s="2">
        <f t="shared" si="7"/>
        <v>1.4026899747034738</v>
      </c>
      <c r="R20" s="2"/>
    </row>
    <row r="21" spans="1:18" x14ac:dyDescent="0.25">
      <c r="A21" s="1" t="s">
        <v>65</v>
      </c>
      <c r="F21" s="1"/>
      <c r="G21" s="1"/>
      <c r="H21" s="13"/>
      <c r="I21" s="18">
        <v>37195</v>
      </c>
      <c r="J21" s="5">
        <v>240</v>
      </c>
      <c r="K21" s="5">
        <v>0</v>
      </c>
      <c r="L21" s="5">
        <f t="shared" si="3"/>
        <v>0.11405573230096974</v>
      </c>
      <c r="M21" s="5">
        <f t="shared" si="6"/>
        <v>29.573366341011258</v>
      </c>
      <c r="N21" s="24">
        <f>L21/(D4-D11)*100</f>
        <v>12.192485797008642</v>
      </c>
      <c r="O21" s="24">
        <f>E11*N21/100</f>
        <v>1.9751297978079012</v>
      </c>
      <c r="R21" s="2"/>
    </row>
    <row r="22" spans="1:18" ht="20.25" x14ac:dyDescent="0.3">
      <c r="A22" s="19" t="s">
        <v>61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67</v>
      </c>
      <c r="O22" s="4" t="s">
        <v>26</v>
      </c>
      <c r="R22" s="2"/>
    </row>
    <row r="23" spans="1:18" ht="16.5" x14ac:dyDescent="0.3">
      <c r="A23" s="4" t="s">
        <v>56</v>
      </c>
      <c r="B23" s="4" t="s">
        <v>95</v>
      </c>
      <c r="C23" s="4" t="s">
        <v>60</v>
      </c>
      <c r="D23" s="4" t="s">
        <v>78</v>
      </c>
      <c r="E23" s="4" t="s">
        <v>79</v>
      </c>
      <c r="F23" s="4" t="s">
        <v>80</v>
      </c>
      <c r="G23" s="4" t="s">
        <v>81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5.1139999999999999</v>
      </c>
      <c r="D24" s="16">
        <f>C24/100*5.5555</f>
        <v>0.28410827</v>
      </c>
      <c r="E24" s="16">
        <v>1.55</v>
      </c>
      <c r="F24" s="16">
        <f>E24/100*0.2</f>
        <v>3.1000000000000003E-3</v>
      </c>
      <c r="G24" s="17">
        <f>D24/(F24*1)</f>
        <v>91.647829032258059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1.69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3.92</v>
      </c>
      <c r="F26" s="1"/>
      <c r="G26" s="1"/>
      <c r="H26" s="14"/>
      <c r="I26" s="18">
        <v>1307</v>
      </c>
      <c r="J26" s="5">
        <v>15</v>
      </c>
      <c r="K26" s="5">
        <v>0</v>
      </c>
      <c r="L26" s="5">
        <f t="shared" si="8"/>
        <v>3.9661647005272537E-3</v>
      </c>
      <c r="M26" s="5">
        <f>L26/(L26+L16+L6+L36)*100</f>
        <v>5.0869677740982047</v>
      </c>
      <c r="N26" s="2">
        <f>L26/(D4-D6)*100</f>
        <v>4.0631573374314609</v>
      </c>
      <c r="O26" s="2">
        <f>E6*N26/100</f>
        <v>6.8683001941136315E-2</v>
      </c>
      <c r="R26" s="2"/>
    </row>
    <row r="27" spans="1:18" x14ac:dyDescent="0.25">
      <c r="A27" s="5">
        <v>0.75</v>
      </c>
      <c r="B27" s="18">
        <v>4.55</v>
      </c>
      <c r="F27" s="1"/>
      <c r="G27" s="1"/>
      <c r="H27" s="14"/>
      <c r="I27" s="18">
        <v>1178</v>
      </c>
      <c r="J27" s="5">
        <v>30</v>
      </c>
      <c r="K27" s="5">
        <v>0</v>
      </c>
      <c r="L27" s="5">
        <f t="shared" si="8"/>
        <v>3.5747069756856195E-3</v>
      </c>
      <c r="M27" s="5">
        <f t="shared" ref="M27" si="10">L27/(L27+L17+L7+L37)*100</f>
        <v>2.2412603319290301</v>
      </c>
      <c r="N27" s="2">
        <f>L27/(D4-D7)*100</f>
        <v>1.577509063671656</v>
      </c>
      <c r="O27" s="2">
        <f>E7*N27/100</f>
        <v>6.190403694465077E-2</v>
      </c>
      <c r="R27" s="2"/>
    </row>
    <row r="28" spans="1:18" x14ac:dyDescent="0.25">
      <c r="A28" s="5">
        <v>1</v>
      </c>
      <c r="B28" s="1">
        <v>6.05</v>
      </c>
      <c r="F28" s="1"/>
      <c r="G28" s="1"/>
      <c r="H28" s="14"/>
      <c r="I28" s="18">
        <v>1243</v>
      </c>
      <c r="J28" s="5">
        <v>45</v>
      </c>
      <c r="K28" s="5">
        <v>0</v>
      </c>
      <c r="L28" s="5">
        <f t="shared" si="8"/>
        <v>3.7719531161096993E-3</v>
      </c>
      <c r="M28" s="5">
        <f>L28/(L28+L18+L8+L38)*100</f>
        <v>2.2258599878566425</v>
      </c>
      <c r="N28" s="2">
        <f>L28/(D4-D8)*100</f>
        <v>1.4357389191042031</v>
      </c>
      <c r="O28" s="2">
        <f>E8*N28/100</f>
        <v>6.5319794501019476E-2</v>
      </c>
      <c r="R28" s="2"/>
    </row>
    <row r="29" spans="1:18" x14ac:dyDescent="0.25">
      <c r="A29" s="5">
        <v>2</v>
      </c>
      <c r="B29" s="18">
        <v>9.1</v>
      </c>
      <c r="F29" s="1"/>
      <c r="G29" s="1"/>
      <c r="H29" s="14"/>
      <c r="I29" s="18">
        <v>1406</v>
      </c>
      <c r="J29" s="5">
        <v>60</v>
      </c>
      <c r="K29" s="5">
        <v>0</v>
      </c>
      <c r="L29" s="5">
        <f t="shared" si="8"/>
        <v>4.2665857451731591E-3</v>
      </c>
      <c r="M29" s="5">
        <f>L29/(L29+L19+L9+L39)*100</f>
        <v>1.9992170211490583</v>
      </c>
      <c r="N29" s="2">
        <f>L29/(D4-D9)*100</f>
        <v>1.2218782359138318</v>
      </c>
      <c r="O29" s="2">
        <f>E9*N29/100</f>
        <v>7.3885463450067065E-2</v>
      </c>
      <c r="R29" s="2"/>
    </row>
    <row r="30" spans="1:18" x14ac:dyDescent="0.25">
      <c r="A30" s="5">
        <v>4</v>
      </c>
      <c r="B30" s="18"/>
      <c r="H30" s="14"/>
      <c r="I30" s="18">
        <v>1294</v>
      </c>
      <c r="J30" s="5">
        <v>120</v>
      </c>
      <c r="K30" s="5">
        <v>0</v>
      </c>
      <c r="L30" s="5">
        <f t="shared" si="8"/>
        <v>3.9267154724424384E-3</v>
      </c>
      <c r="M30" s="5">
        <f>L30/(L30+L20+L10+L40)*100</f>
        <v>1.5817742098480765</v>
      </c>
      <c r="N30" s="2">
        <f>L30/(D4-D10)*100</f>
        <v>0.74702521130766197</v>
      </c>
      <c r="O30" s="2">
        <f t="shared" ref="O30:O31" si="11">E10*N30/100</f>
        <v>6.7999850429862591E-2</v>
      </c>
      <c r="R30" s="2"/>
    </row>
    <row r="31" spans="1:18" x14ac:dyDescent="0.25">
      <c r="G31" s="1"/>
      <c r="H31" s="14"/>
      <c r="I31" s="18">
        <v>1453</v>
      </c>
      <c r="J31" s="5">
        <v>240</v>
      </c>
      <c r="K31" s="5">
        <v>0</v>
      </c>
      <c r="L31" s="5">
        <f t="shared" si="8"/>
        <v>4.4092098774798014E-3</v>
      </c>
      <c r="M31" s="5">
        <f>L31/(L31+L21+L11+L41)*100</f>
        <v>1.1432584434864643</v>
      </c>
      <c r="N31" s="24">
        <f>L31/(D4-D11)*100</f>
        <v>0.47134175304177678</v>
      </c>
      <c r="O31" s="24">
        <f t="shared" si="11"/>
        <v>7.6355318913902889E-2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15922</v>
      </c>
      <c r="J36" s="5">
        <v>15</v>
      </c>
      <c r="K36" s="5">
        <v>0</v>
      </c>
      <c r="L36" s="5">
        <f t="shared" si="12"/>
        <v>4.8745914751287756E-2</v>
      </c>
      <c r="M36" s="5">
        <f t="shared" si="14"/>
        <v>62.521079224414123</v>
      </c>
      <c r="N36" s="2">
        <f>L36/(D4-D6)*100</f>
        <v>49.937997069353507</v>
      </c>
      <c r="O36" s="2">
        <f>E6*N36/100</f>
        <v>0.84414440909125232</v>
      </c>
      <c r="Q36" s="2"/>
      <c r="R36" s="2"/>
    </row>
    <row r="37" spans="1:18" x14ac:dyDescent="0.25">
      <c r="F37" s="1"/>
      <c r="G37" s="1"/>
      <c r="H37" s="13"/>
      <c r="I37" s="18">
        <v>31605</v>
      </c>
      <c r="J37" s="5">
        <v>30</v>
      </c>
      <c r="K37" s="5">
        <v>0</v>
      </c>
      <c r="L37" s="5">
        <f t="shared" si="12"/>
        <v>9.6760120318706816E-2</v>
      </c>
      <c r="M37" s="5">
        <f t="shared" si="14"/>
        <v>60.666404507576075</v>
      </c>
      <c r="N37" s="2">
        <f>L37/(D4-D7)*100</f>
        <v>42.699994109431586</v>
      </c>
      <c r="O37" s="2">
        <f t="shared" ref="O37:O41" si="15">E7*N37/100</f>
        <v>1.6756176390735478</v>
      </c>
      <c r="Q37" s="2"/>
      <c r="R37" s="2"/>
    </row>
    <row r="38" spans="1:18" x14ac:dyDescent="0.25">
      <c r="F38" s="1"/>
      <c r="G38" s="1"/>
      <c r="H38" s="13"/>
      <c r="I38" s="18">
        <v>33856</v>
      </c>
      <c r="J38" s="5">
        <v>45</v>
      </c>
      <c r="K38" s="5">
        <v>0</v>
      </c>
      <c r="L38" s="5">
        <f t="shared" si="12"/>
        <v>0.10365165744376326</v>
      </c>
      <c r="M38" s="5">
        <f t="shared" si="14"/>
        <v>61.165679921559743</v>
      </c>
      <c r="N38" s="2">
        <f>L38/(D4-D8)*100</f>
        <v>39.453491080279846</v>
      </c>
      <c r="O38" s="2">
        <f t="shared" si="15"/>
        <v>1.7949599996353123</v>
      </c>
    </row>
    <row r="39" spans="1:18" x14ac:dyDescent="0.25">
      <c r="F39" s="1"/>
      <c r="G39" s="1"/>
      <c r="H39" s="13"/>
      <c r="I39" s="18">
        <v>43840</v>
      </c>
      <c r="J39" s="5">
        <v>60</v>
      </c>
      <c r="K39" s="5">
        <v>0</v>
      </c>
      <c r="L39" s="5">
        <f t="shared" si="12"/>
        <v>0.13421811975232104</v>
      </c>
      <c r="M39" s="5">
        <f t="shared" si="14"/>
        <v>62.891305972000957</v>
      </c>
      <c r="N39" s="2">
        <f>L39/(D4-D9)*100</f>
        <v>38.43780699266869</v>
      </c>
      <c r="O39" s="2">
        <f t="shared" si="15"/>
        <v>2.3242865779776722</v>
      </c>
    </row>
    <row r="40" spans="1:18" x14ac:dyDescent="0.25">
      <c r="F40" s="1"/>
      <c r="G40" s="1"/>
      <c r="H40" s="13"/>
      <c r="I40" s="18">
        <v>53346</v>
      </c>
      <c r="J40" s="5">
        <v>120</v>
      </c>
      <c r="K40" s="5">
        <v>0</v>
      </c>
      <c r="L40" s="5">
        <f t="shared" si="12"/>
        <v>0.1633211636931414</v>
      </c>
      <c r="M40" s="5">
        <f t="shared" si="14"/>
        <v>65.789641868678601</v>
      </c>
      <c r="N40" s="2">
        <f>L40/(D4-D10)*100</f>
        <v>31.070503497161823</v>
      </c>
      <c r="O40" s="2">
        <f t="shared" si="15"/>
        <v>2.8282707981021202</v>
      </c>
    </row>
    <row r="41" spans="1:18" x14ac:dyDescent="0.25">
      <c r="F41" s="1"/>
      <c r="G41" s="1"/>
      <c r="H41" s="13"/>
      <c r="I41" s="18">
        <v>87278</v>
      </c>
      <c r="J41" s="5">
        <v>240</v>
      </c>
      <c r="K41" s="5">
        <v>0</v>
      </c>
      <c r="L41" s="5">
        <f t="shared" si="12"/>
        <v>0.26720549853428543</v>
      </c>
      <c r="M41" s="5">
        <f t="shared" si="14"/>
        <v>69.283375215502275</v>
      </c>
      <c r="N41" s="24">
        <f>L41/(D4-D11)*100</f>
        <v>28.564099147291945</v>
      </c>
      <c r="O41" s="24">
        <f t="shared" si="15"/>
        <v>4.6272601266591078</v>
      </c>
    </row>
    <row r="42" spans="1:18" ht="20.25" x14ac:dyDescent="0.3">
      <c r="A42" s="19" t="s">
        <v>77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56</v>
      </c>
      <c r="B43" s="4" t="s">
        <v>59</v>
      </c>
      <c r="C43" s="4" t="s">
        <v>60</v>
      </c>
      <c r="D43" s="4" t="s">
        <v>78</v>
      </c>
      <c r="E43" s="4" t="s">
        <v>79</v>
      </c>
      <c r="F43" s="4" t="s">
        <v>80</v>
      </c>
      <c r="G43" s="4" t="s">
        <v>82</v>
      </c>
    </row>
    <row r="44" spans="1:18" x14ac:dyDescent="0.25">
      <c r="A44" s="5">
        <v>0</v>
      </c>
      <c r="B44" s="18">
        <f>L35</f>
        <v>0</v>
      </c>
      <c r="C44" s="1">
        <v>0.13789999999999999</v>
      </c>
      <c r="D44" s="16">
        <f>C44</f>
        <v>0.13789999999999999</v>
      </c>
      <c r="E44" s="16">
        <v>1.55</v>
      </c>
      <c r="F44" s="16">
        <f>E44/100*0.2</f>
        <v>3.1000000000000003E-3</v>
      </c>
      <c r="G44" s="17">
        <f>D44/(F44*1)</f>
        <v>44.483870967741929</v>
      </c>
    </row>
    <row r="45" spans="1:18" x14ac:dyDescent="0.25">
      <c r="A45" s="5">
        <v>0.25</v>
      </c>
      <c r="B45" s="18">
        <f t="shared" ref="B45:B48" si="16">L36</f>
        <v>4.8745914751287756E-2</v>
      </c>
      <c r="F45" s="1"/>
    </row>
    <row r="46" spans="1:18" x14ac:dyDescent="0.25">
      <c r="A46" s="5">
        <v>0.5</v>
      </c>
      <c r="B46" s="18"/>
      <c r="F46" s="1"/>
      <c r="G46" s="1"/>
    </row>
    <row r="47" spans="1:18" x14ac:dyDescent="0.25">
      <c r="A47" s="5">
        <v>0.75</v>
      </c>
      <c r="B47" s="18">
        <f t="shared" si="16"/>
        <v>0.10365165744376326</v>
      </c>
      <c r="F47" s="1"/>
      <c r="G47" s="1"/>
    </row>
    <row r="48" spans="1:18" x14ac:dyDescent="0.25">
      <c r="A48" s="5">
        <v>1</v>
      </c>
      <c r="B48" s="18">
        <f t="shared" si="16"/>
        <v>0.13421811975232104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ht="20.25" x14ac:dyDescent="0.3">
      <c r="A60" s="19" t="s">
        <v>96</v>
      </c>
      <c r="B60" s="20"/>
      <c r="C60" s="20"/>
      <c r="D60" s="20"/>
      <c r="E60" s="20"/>
      <c r="F60" s="20"/>
      <c r="G60" s="20"/>
    </row>
    <row r="61" spans="1:7" ht="16.5" x14ac:dyDescent="0.3">
      <c r="A61" s="4" t="s">
        <v>56</v>
      </c>
      <c r="B61" s="4" t="s">
        <v>59</v>
      </c>
      <c r="C61" s="4" t="s">
        <v>60</v>
      </c>
      <c r="D61" s="4" t="s">
        <v>78</v>
      </c>
      <c r="E61" s="4" t="s">
        <v>79</v>
      </c>
      <c r="F61" s="4" t="s">
        <v>80</v>
      </c>
      <c r="G61" s="4" t="s">
        <v>82</v>
      </c>
    </row>
    <row r="62" spans="1:7" x14ac:dyDescent="0.25">
      <c r="A62" s="5">
        <v>0</v>
      </c>
      <c r="B62" s="18">
        <f>L15</f>
        <v>0</v>
      </c>
      <c r="C62" s="1">
        <v>8.3900000000000002E-2</v>
      </c>
      <c r="D62" s="16">
        <f>C62</f>
        <v>8.3900000000000002E-2</v>
      </c>
      <c r="E62" s="16">
        <v>1.55</v>
      </c>
      <c r="F62" s="16">
        <f>E62/100*0.2</f>
        <v>3.1000000000000003E-3</v>
      </c>
      <c r="G62" s="17">
        <f>D62/(F62*1)</f>
        <v>27.064516129032256</v>
      </c>
    </row>
    <row r="63" spans="1:7" x14ac:dyDescent="0.25">
      <c r="A63" s="5">
        <v>0.25</v>
      </c>
      <c r="B63" s="18">
        <f t="shared" ref="B63:B66" si="17">L16</f>
        <v>2.5255088351412474E-2</v>
      </c>
      <c r="F63" s="1"/>
    </row>
    <row r="64" spans="1:7" x14ac:dyDescent="0.25">
      <c r="A64" s="5">
        <v>0.5</v>
      </c>
      <c r="B64" s="18">
        <f t="shared" si="17"/>
        <v>5.9160565755682473E-2</v>
      </c>
      <c r="F64" s="1"/>
      <c r="G64" s="1"/>
    </row>
    <row r="65" spans="1:7" x14ac:dyDescent="0.25">
      <c r="A65" s="5">
        <v>0.75</v>
      </c>
      <c r="B65" s="18">
        <f t="shared" si="17"/>
        <v>6.2036873778220709E-2</v>
      </c>
      <c r="F65" s="1"/>
      <c r="G65" s="1"/>
    </row>
    <row r="66" spans="1:7" x14ac:dyDescent="0.25">
      <c r="A66" s="5">
        <v>1</v>
      </c>
      <c r="B66" s="18">
        <f t="shared" si="17"/>
        <v>7.4928130629767331E-2</v>
      </c>
      <c r="F66" s="1"/>
      <c r="G66" s="1"/>
    </row>
    <row r="67" spans="1:7" x14ac:dyDescent="0.25">
      <c r="A67" s="5">
        <v>2</v>
      </c>
      <c r="B67" s="18"/>
      <c r="F67" s="1"/>
      <c r="G67" s="1"/>
    </row>
    <row r="68" spans="1:7" x14ac:dyDescent="0.25">
      <c r="A68" s="1">
        <v>4</v>
      </c>
      <c r="B68" s="1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zoomScale="85" zoomScaleNormal="85" workbookViewId="0">
      <selection activeCell="M28" sqref="M28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1927780</v>
      </c>
      <c r="B4" s="5" t="s">
        <v>33</v>
      </c>
      <c r="C4" s="5">
        <v>11.111000000000001</v>
      </c>
      <c r="D4" s="5">
        <f>A4/13346600*40</f>
        <v>5.7775912966598231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0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1">E4*N4/100</f>
        <v>#DIV/0!</v>
      </c>
    </row>
    <row r="5" spans="1:19" x14ac:dyDescent="0.25">
      <c r="A5" s="18">
        <v>1926580</v>
      </c>
      <c r="B5" s="5">
        <v>0</v>
      </c>
      <c r="C5" s="5">
        <v>11.111000000000001</v>
      </c>
      <c r="D5" s="5">
        <f t="shared" ref="D5:D11" si="2">A5/13346600*40</f>
        <v>5.7739948750992767</v>
      </c>
      <c r="E5" s="2">
        <f>(D4-D5)/D4*100</f>
        <v>6.2247766861349106E-2</v>
      </c>
      <c r="F5" s="8">
        <f>(L5+L15+L25+L35)/(E5/100*D4)*100</f>
        <v>0</v>
      </c>
      <c r="G5" s="5">
        <f>(L5+L15+L25+L35+D5)/D4*100</f>
        <v>99.937752233138653</v>
      </c>
      <c r="H5" s="13"/>
      <c r="I5" s="18">
        <v>0</v>
      </c>
      <c r="J5" s="5">
        <v>0</v>
      </c>
      <c r="K5" s="5">
        <v>0</v>
      </c>
      <c r="L5" s="5">
        <f t="shared" si="0"/>
        <v>0</v>
      </c>
      <c r="M5" s="5" t="e">
        <f>L5/(L5+L15+L25+L35)*100</f>
        <v>#DIV/0!</v>
      </c>
      <c r="N5" s="2">
        <f>L5/(D4-D5)*100</f>
        <v>0</v>
      </c>
      <c r="O5" s="2">
        <f t="shared" si="1"/>
        <v>0</v>
      </c>
    </row>
    <row r="6" spans="1:19" x14ac:dyDescent="0.25">
      <c r="A6" s="18">
        <v>1904210</v>
      </c>
      <c r="B6" s="5">
        <v>15</v>
      </c>
      <c r="C6" s="5">
        <v>11.111000000000001</v>
      </c>
      <c r="D6" s="5">
        <f t="shared" si="2"/>
        <v>5.7069515831747406</v>
      </c>
      <c r="E6" s="2">
        <f>(D4-D6)/D4*100</f>
        <v>1.2226498874352905</v>
      </c>
      <c r="F6" s="8">
        <f>(L6+L16+L26+L36)/(E6/100*D4)*100</f>
        <v>106.02514631504367</v>
      </c>
      <c r="G6" s="5">
        <f>(L6+L16+L26+L36+D6)/D4*100</f>
        <v>100.0736664446387</v>
      </c>
      <c r="H6" s="13"/>
      <c r="I6" s="18">
        <v>0</v>
      </c>
      <c r="J6" s="5">
        <v>15</v>
      </c>
      <c r="K6" s="5">
        <v>0</v>
      </c>
      <c r="L6" s="5">
        <f t="shared" si="0"/>
        <v>0</v>
      </c>
      <c r="M6" s="5">
        <f>L6/(L6+L16+L26+L36)*100</f>
        <v>0</v>
      </c>
      <c r="N6" s="2">
        <f>L6/(D4-D6)*100</f>
        <v>0</v>
      </c>
      <c r="O6" s="2">
        <f t="shared" si="1"/>
        <v>0</v>
      </c>
    </row>
    <row r="7" spans="1:19" x14ac:dyDescent="0.25">
      <c r="A7" s="18">
        <v>1891170</v>
      </c>
      <c r="B7" s="5">
        <v>30</v>
      </c>
      <c r="C7" s="5">
        <v>11.111000000000001</v>
      </c>
      <c r="D7" s="5">
        <f t="shared" si="2"/>
        <v>5.6678704688834616</v>
      </c>
      <c r="E7" s="2">
        <f>(D4-D7)/D4*100</f>
        <v>1.8990756206620913</v>
      </c>
      <c r="F7" s="8">
        <f>(L7+L17+L27+L37)/(E7/100*D4)*100</f>
        <v>103.47458247284078</v>
      </c>
      <c r="G7" s="5">
        <f>(L7+L17+L27+L37+D7)/D4*100</f>
        <v>100.06598494866152</v>
      </c>
      <c r="H7" s="13"/>
      <c r="I7" s="18">
        <v>0</v>
      </c>
      <c r="J7" s="5">
        <v>30</v>
      </c>
      <c r="K7" s="5">
        <v>0</v>
      </c>
      <c r="L7" s="5">
        <f t="shared" si="0"/>
        <v>0</v>
      </c>
      <c r="M7" s="5">
        <f>L7/(L7+L17+L27+L37)*100</f>
        <v>0</v>
      </c>
      <c r="N7" s="2">
        <f>L7/(D4-D7)*100</f>
        <v>0</v>
      </c>
      <c r="O7" s="2">
        <f t="shared" si="1"/>
        <v>0</v>
      </c>
    </row>
    <row r="8" spans="1:19" x14ac:dyDescent="0.25">
      <c r="A8" s="18">
        <v>1869120</v>
      </c>
      <c r="B8" s="5">
        <v>45</v>
      </c>
      <c r="C8" s="5">
        <v>11.111000000000001</v>
      </c>
      <c r="D8" s="5">
        <f>A8/13346600*40</f>
        <v>5.6017862227084052</v>
      </c>
      <c r="E8" s="2">
        <f>(D4-D8)/D4*100</f>
        <v>3.0428783367396615</v>
      </c>
      <c r="F8" s="8">
        <f>(L8+L18+L28+L38)/(E8/100*D4)*100</f>
        <v>94.635795823097908</v>
      </c>
      <c r="G8" s="5">
        <f>(L8+L18+L28+L38+D8)/D4*100</f>
        <v>99.836773793162564</v>
      </c>
      <c r="H8" s="13"/>
      <c r="I8" s="18">
        <v>0</v>
      </c>
      <c r="J8" s="5">
        <v>45</v>
      </c>
      <c r="K8" s="5">
        <v>0</v>
      </c>
      <c r="L8" s="5">
        <f t="shared" si="0"/>
        <v>0</v>
      </c>
      <c r="M8" s="5">
        <f>L8/(L8+L28+L18+L38)*100</f>
        <v>0</v>
      </c>
      <c r="N8" s="2">
        <f>L8/(D4-D8)*100</f>
        <v>0</v>
      </c>
      <c r="O8" s="2">
        <f t="shared" si="1"/>
        <v>0</v>
      </c>
      <c r="R8" s="2"/>
    </row>
    <row r="9" spans="1:19" x14ac:dyDescent="0.25">
      <c r="A9" s="18">
        <v>1790270</v>
      </c>
      <c r="B9" s="5">
        <v>60</v>
      </c>
      <c r="C9" s="5">
        <v>11.111000000000001</v>
      </c>
      <c r="D9" s="5">
        <f t="shared" si="2"/>
        <v>5.3654713560007794</v>
      </c>
      <c r="E9" s="2">
        <f>(D4-D9)/D4*100</f>
        <v>7.1330753509217759</v>
      </c>
      <c r="F9" s="23">
        <f>(L9+L19+L29+L39)/(E9/100*D4)*100</f>
        <v>57.343610327048552</v>
      </c>
      <c r="G9" s="5">
        <f>(L9+L19+L29+L39+D9)/D4*100</f>
        <v>96.957287582645563</v>
      </c>
      <c r="H9" s="13"/>
      <c r="I9" s="18">
        <v>0</v>
      </c>
      <c r="J9" s="5">
        <v>60</v>
      </c>
      <c r="K9" s="5">
        <v>0</v>
      </c>
      <c r="L9" s="5">
        <f t="shared" si="0"/>
        <v>0</v>
      </c>
      <c r="M9" s="5">
        <f>L9/(L9+L29+L19+L39)*100</f>
        <v>0</v>
      </c>
      <c r="N9" s="2">
        <f>L9/(D4-D9)*100</f>
        <v>0</v>
      </c>
      <c r="O9" s="2">
        <f t="shared" si="1"/>
        <v>0</v>
      </c>
      <c r="R9" s="2"/>
      <c r="S9" s="3"/>
    </row>
    <row r="10" spans="1:19" x14ac:dyDescent="0.25">
      <c r="A10" s="18">
        <v>1731390</v>
      </c>
      <c r="B10" s="5">
        <v>120</v>
      </c>
      <c r="C10" s="5">
        <v>11.111000000000001</v>
      </c>
      <c r="D10" s="5">
        <f t="shared" si="2"/>
        <v>5.1890069380965942</v>
      </c>
      <c r="E10" s="2">
        <f>(D4-D10)/D4*100</f>
        <v>10.187365778252694</v>
      </c>
      <c r="F10" s="8">
        <f>(L10+L20+L30+L40)/(E10/100*D4)*100</f>
        <v>63.624953162293842</v>
      </c>
      <c r="G10" s="5">
        <f>(L10+L20+L30+L40+D10)/D4*100</f>
        <v>96.294340926632131</v>
      </c>
      <c r="H10" s="13"/>
      <c r="I10" s="18">
        <v>0</v>
      </c>
      <c r="J10" s="5">
        <v>120</v>
      </c>
      <c r="K10" s="5">
        <v>0</v>
      </c>
      <c r="L10" s="5">
        <f t="shared" si="0"/>
        <v>0</v>
      </c>
      <c r="M10" s="5">
        <f>L10/(L10+L30+L20+L40)*100</f>
        <v>0</v>
      </c>
      <c r="N10" s="2">
        <f>L10/(D4-D10)*100</f>
        <v>0</v>
      </c>
      <c r="O10" s="2">
        <f t="shared" si="1"/>
        <v>0</v>
      </c>
      <c r="R10" s="2"/>
      <c r="S10" s="3"/>
    </row>
    <row r="11" spans="1:19" x14ac:dyDescent="0.25">
      <c r="A11" s="18">
        <v>1574650</v>
      </c>
      <c r="B11" s="5">
        <v>240</v>
      </c>
      <c r="C11" s="5">
        <v>11.111000000000001</v>
      </c>
      <c r="D11" s="5">
        <f t="shared" si="2"/>
        <v>4.7192543419297799</v>
      </c>
      <c r="E11" s="2">
        <f>(D4-D11)/D4*100</f>
        <v>18.317961593127841</v>
      </c>
      <c r="F11" s="23">
        <f>(L11+L21+L31+L41)/(E11/100*D4)*100</f>
        <v>38.428313461479981</v>
      </c>
      <c r="G11" s="5">
        <f>(L11+L21+L31+L41+D11)/D4*100</f>
        <v>88.72132210763283</v>
      </c>
      <c r="H11" s="13"/>
      <c r="I11" s="18">
        <v>0</v>
      </c>
      <c r="J11" s="5">
        <v>240</v>
      </c>
      <c r="K11" s="5">
        <v>0</v>
      </c>
      <c r="L11" s="5">
        <f t="shared" si="0"/>
        <v>0</v>
      </c>
      <c r="M11" s="5">
        <f>L11/(L11+L31+L21+L41)*100</f>
        <v>0</v>
      </c>
      <c r="N11" s="2">
        <f>L11/(D4-D11)*100</f>
        <v>0</v>
      </c>
      <c r="O11" s="2">
        <f t="shared" si="1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62</v>
      </c>
      <c r="L12" s="4" t="s">
        <v>10</v>
      </c>
      <c r="M12" s="4" t="s">
        <v>11</v>
      </c>
      <c r="N12" s="4" t="s">
        <v>66</v>
      </c>
      <c r="O12" s="4" t="s">
        <v>64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51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70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>
        <v>2</v>
      </c>
      <c r="D15" s="1" t="s">
        <v>52</v>
      </c>
      <c r="E15">
        <v>180.16</v>
      </c>
      <c r="F15" s="1">
        <f>1000*C15/E15</f>
        <v>11.101243339253998</v>
      </c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72</v>
      </c>
      <c r="D16" s="1" t="s">
        <v>69</v>
      </c>
      <c r="F16" s="1"/>
      <c r="G16" s="1"/>
      <c r="H16" s="13"/>
      <c r="I16" s="18">
        <v>6236</v>
      </c>
      <c r="J16" s="5">
        <v>15</v>
      </c>
      <c r="K16" s="5">
        <v>0</v>
      </c>
      <c r="L16" s="5">
        <f t="shared" si="3"/>
        <v>1.9122235424891717E-2</v>
      </c>
      <c r="M16" s="5">
        <f t="shared" ref="M16:M21" si="6">L16/(L6+L16+L26+L36)*100</f>
        <v>25.531765750948598</v>
      </c>
      <c r="N16" s="2">
        <f>L16/(D4-D6)*100</f>
        <v>27.07009199425746</v>
      </c>
      <c r="O16" s="2">
        <f>E6*N16/100</f>
        <v>0.33097244929641839</v>
      </c>
      <c r="R16" s="2"/>
    </row>
    <row r="17" spans="1:18" ht="16.5" x14ac:dyDescent="0.3">
      <c r="A17" s="1" t="s">
        <v>48</v>
      </c>
      <c r="C17" s="18" t="s">
        <v>54</v>
      </c>
      <c r="D17" s="1" t="s">
        <v>57</v>
      </c>
      <c r="F17" s="1"/>
      <c r="G17" s="1"/>
      <c r="H17" s="13"/>
      <c r="I17" s="18">
        <v>11293</v>
      </c>
      <c r="J17" s="5">
        <v>30</v>
      </c>
      <c r="K17" s="5">
        <v>0</v>
      </c>
      <c r="L17" s="5">
        <f t="shared" si="3"/>
        <v>3.4629154049599452E-2</v>
      </c>
      <c r="M17" s="5">
        <f t="shared" si="6"/>
        <v>30.501354387694491</v>
      </c>
      <c r="N17" s="2">
        <f>L17/(D4-D7)*100</f>
        <v>31.561149101228374</v>
      </c>
      <c r="O17" s="2">
        <f t="shared" ref="O17:O20" si="7">E7*N17/100</f>
        <v>0.5993700881822408</v>
      </c>
      <c r="R17" s="2"/>
    </row>
    <row r="18" spans="1:18" ht="18" x14ac:dyDescent="0.25">
      <c r="A18" s="1" t="s">
        <v>38</v>
      </c>
      <c r="C18" s="18" t="s">
        <v>76</v>
      </c>
      <c r="F18" s="1"/>
      <c r="G18" s="1"/>
      <c r="H18" s="13"/>
      <c r="I18" s="18">
        <v>15231</v>
      </c>
      <c r="J18" s="5">
        <v>45</v>
      </c>
      <c r="K18" s="5">
        <v>0</v>
      </c>
      <c r="L18" s="5">
        <f t="shared" si="3"/>
        <v>4.6704741461918817E-2</v>
      </c>
      <c r="M18" s="5">
        <f t="shared" si="6"/>
        <v>28.07204998779142</v>
      </c>
      <c r="N18" s="2">
        <f>L18/(D4-D8)*100</f>
        <v>26.56620790980427</v>
      </c>
      <c r="O18" s="2">
        <f t="shared" si="7"/>
        <v>0.80837738538065251</v>
      </c>
      <c r="R18" s="2"/>
    </row>
    <row r="19" spans="1:18" x14ac:dyDescent="0.25">
      <c r="A19" s="1" t="s">
        <v>49</v>
      </c>
      <c r="C19" s="18" t="s">
        <v>55</v>
      </c>
      <c r="F19" s="1"/>
      <c r="G19" s="1"/>
      <c r="H19" s="13"/>
      <c r="I19" s="18">
        <v>11435</v>
      </c>
      <c r="J19" s="5">
        <v>60</v>
      </c>
      <c r="K19" s="5">
        <v>0</v>
      </c>
      <c r="L19" s="5">
        <f t="shared" si="3"/>
        <v>3.5064586607382417E-2</v>
      </c>
      <c r="M19" s="5">
        <f t="shared" si="6"/>
        <v>14.837477114314254</v>
      </c>
      <c r="N19" s="2">
        <f>L19/(D4-D9)*100</f>
        <v>8.5083450587973761</v>
      </c>
      <c r="O19" s="2">
        <f t="shared" si="7"/>
        <v>0.60690666416044647</v>
      </c>
      <c r="R19" s="2"/>
    </row>
    <row r="20" spans="1:18" ht="16.5" x14ac:dyDescent="0.3">
      <c r="A20" s="1" t="s">
        <v>53</v>
      </c>
      <c r="C20" s="1" t="s">
        <v>71</v>
      </c>
      <c r="D20" s="1" t="s">
        <v>58</v>
      </c>
      <c r="F20" s="1"/>
      <c r="G20" s="1"/>
      <c r="H20" s="13"/>
      <c r="I20" s="18">
        <v>34415</v>
      </c>
      <c r="J20" s="5">
        <v>120</v>
      </c>
      <c r="K20" s="5">
        <v>0</v>
      </c>
      <c r="L20" s="5">
        <f t="shared" si="3"/>
        <v>0.10553106673310592</v>
      </c>
      <c r="M20" s="5">
        <f t="shared" si="6"/>
        <v>28.180204200908364</v>
      </c>
      <c r="N20" s="2">
        <f>L20/(D4-D10)*100</f>
        <v>17.929641723866709</v>
      </c>
      <c r="O20" s="2">
        <f t="shared" si="7"/>
        <v>1.8265581851405137</v>
      </c>
      <c r="R20" s="2"/>
    </row>
    <row r="21" spans="1:18" x14ac:dyDescent="0.25">
      <c r="A21" s="1" t="s">
        <v>65</v>
      </c>
      <c r="F21" s="1"/>
      <c r="G21" s="1"/>
      <c r="H21" s="13"/>
      <c r="I21" s="18">
        <v>43195</v>
      </c>
      <c r="J21" s="5">
        <v>240</v>
      </c>
      <c r="K21" s="5">
        <v>0</v>
      </c>
      <c r="L21" s="5">
        <f t="shared" si="3"/>
        <v>0.13245429108053203</v>
      </c>
      <c r="M21" s="5">
        <f t="shared" si="6"/>
        <v>32.567974324607221</v>
      </c>
      <c r="N21" s="24">
        <f>L21/(D4-D11)*100</f>
        <v>12.515323261514382</v>
      </c>
      <c r="O21" s="24">
        <f>E11*N21/100</f>
        <v>2.2925521082999993</v>
      </c>
      <c r="R21" s="2"/>
    </row>
    <row r="22" spans="1:18" ht="20.25" x14ac:dyDescent="0.3">
      <c r="A22" s="19" t="s">
        <v>61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67</v>
      </c>
      <c r="O22" s="4" t="s">
        <v>26</v>
      </c>
      <c r="R22" s="2"/>
    </row>
    <row r="23" spans="1:18" ht="16.5" x14ac:dyDescent="0.3">
      <c r="A23" s="4" t="s">
        <v>56</v>
      </c>
      <c r="B23" s="4" t="s">
        <v>95</v>
      </c>
      <c r="C23" s="4" t="s">
        <v>60</v>
      </c>
      <c r="D23" s="4" t="s">
        <v>78</v>
      </c>
      <c r="E23" s="4" t="s">
        <v>79</v>
      </c>
      <c r="F23" s="4" t="s">
        <v>80</v>
      </c>
      <c r="G23" s="4" t="s">
        <v>81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5.6532999999999998</v>
      </c>
      <c r="D24" s="16">
        <f>C24/100*11.101</f>
        <v>0.627572833</v>
      </c>
      <c r="E24" s="16">
        <v>1.55</v>
      </c>
      <c r="F24" s="16">
        <f>E24/100*0.2</f>
        <v>3.1000000000000003E-3</v>
      </c>
      <c r="G24" s="17">
        <f>D24/(F24*1)</f>
        <v>202.4428493548387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1.2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1.9</v>
      </c>
      <c r="F26" s="1"/>
      <c r="G26" s="1"/>
      <c r="H26" s="14"/>
      <c r="I26" s="18">
        <v>1307</v>
      </c>
      <c r="J26" s="5">
        <v>15</v>
      </c>
      <c r="K26" s="5">
        <v>0</v>
      </c>
      <c r="L26" s="5">
        <f t="shared" si="8"/>
        <v>3.9661647005272537E-3</v>
      </c>
      <c r="M26" s="5">
        <f>L26/(L26+L16+L6+L36)*100</f>
        <v>5.2955727096491634</v>
      </c>
      <c r="N26" s="2">
        <f>L26/(D4-D6)*100</f>
        <v>5.6146387136250482</v>
      </c>
      <c r="O26" s="2">
        <f>E6*N26/100</f>
        <v>6.864737391203489E-2</v>
      </c>
      <c r="R26" s="2"/>
    </row>
    <row r="27" spans="1:18" x14ac:dyDescent="0.25">
      <c r="A27" s="5">
        <v>0.75</v>
      </c>
      <c r="B27" s="18">
        <v>3</v>
      </c>
      <c r="F27" s="1"/>
      <c r="G27" s="1"/>
      <c r="H27" s="14"/>
      <c r="I27" s="18">
        <v>1178</v>
      </c>
      <c r="J27" s="5">
        <v>30</v>
      </c>
      <c r="K27" s="5">
        <v>0</v>
      </c>
      <c r="L27" s="5">
        <f t="shared" si="8"/>
        <v>3.5747069756856195E-3</v>
      </c>
      <c r="M27" s="5">
        <f t="shared" ref="M27" si="10">L27/(L27+L17+L7+L37)*100</f>
        <v>3.1486014397401036</v>
      </c>
      <c r="N27" s="2">
        <f>L27/(D4-D7)*100</f>
        <v>3.2580021935049261</v>
      </c>
      <c r="O27" s="2">
        <f>E7*N27/100</f>
        <v>6.1871925377488229E-2</v>
      </c>
      <c r="R27" s="2"/>
    </row>
    <row r="28" spans="1:18" x14ac:dyDescent="0.25">
      <c r="A28" s="5">
        <v>1</v>
      </c>
      <c r="B28" s="18">
        <v>7.1</v>
      </c>
      <c r="F28" s="1"/>
      <c r="G28" s="1"/>
      <c r="H28" s="14"/>
      <c r="I28" s="18">
        <v>1243</v>
      </c>
      <c r="J28" s="5">
        <v>45</v>
      </c>
      <c r="K28" s="5">
        <v>0</v>
      </c>
      <c r="L28" s="5">
        <f t="shared" si="8"/>
        <v>3.7719531161096993E-3</v>
      </c>
      <c r="M28" s="5">
        <f>L28/(L28+L18+L8+L38)*100</f>
        <v>2.2671457567830169</v>
      </c>
      <c r="N28" s="2">
        <f>L28/(D4-D8)*100</f>
        <v>2.145531429401204</v>
      </c>
      <c r="O28" s="2">
        <f>E8*N28/100</f>
        <v>6.5285911073190039E-2</v>
      </c>
      <c r="R28" s="2"/>
    </row>
    <row r="29" spans="1:18" x14ac:dyDescent="0.25">
      <c r="A29" s="5">
        <v>2</v>
      </c>
      <c r="B29" s="18"/>
      <c r="F29" s="1"/>
      <c r="G29" s="1"/>
      <c r="H29" s="14"/>
      <c r="I29" s="18">
        <v>906</v>
      </c>
      <c r="J29" s="5">
        <v>60</v>
      </c>
      <c r="K29" s="5">
        <v>0</v>
      </c>
      <c r="L29" s="5">
        <f t="shared" si="8"/>
        <v>2.7493077419110112E-3</v>
      </c>
      <c r="M29" s="5">
        <f>L29/(L29+L19+L9+L39)*100</f>
        <v>1.1633615179202828</v>
      </c>
      <c r="N29" s="2">
        <f>L29/(D4-D9)*100</f>
        <v>0.66711349553104415</v>
      </c>
      <c r="O29" s="2">
        <f>E9*N29/100</f>
        <v>4.758570831239755E-2</v>
      </c>
      <c r="R29" s="2"/>
    </row>
    <row r="30" spans="1:18" x14ac:dyDescent="0.25">
      <c r="A30" s="5">
        <v>4</v>
      </c>
      <c r="B30" s="18"/>
      <c r="H30" s="14"/>
      <c r="I30" s="18">
        <v>1294</v>
      </c>
      <c r="J30" s="5">
        <v>120</v>
      </c>
      <c r="K30" s="5">
        <v>0</v>
      </c>
      <c r="L30" s="5">
        <f t="shared" si="8"/>
        <v>3.9267154724424384E-3</v>
      </c>
      <c r="M30" s="5">
        <f>L30/(L30+L20+L10+L40)*100</f>
        <v>1.0485598912038738</v>
      </c>
      <c r="N30" s="2">
        <f>L30/(D4-D10)*100</f>
        <v>0.66714573965706392</v>
      </c>
      <c r="O30" s="2">
        <f t="shared" ref="O30:O31" si="11">E10*N30/100</f>
        <v>6.7964576772894539E-2</v>
      </c>
      <c r="R30" s="2"/>
    </row>
    <row r="31" spans="1:18" x14ac:dyDescent="0.25">
      <c r="G31" s="1"/>
      <c r="H31" s="14"/>
      <c r="I31" s="18">
        <v>2053</v>
      </c>
      <c r="J31" s="5">
        <v>240</v>
      </c>
      <c r="K31" s="5">
        <v>0</v>
      </c>
      <c r="L31" s="5">
        <f t="shared" si="8"/>
        <v>6.2299434813943783E-3</v>
      </c>
      <c r="M31" s="5">
        <f>L31/(L31+L21+L11+L41)*100</f>
        <v>1.5318238291158524</v>
      </c>
      <c r="N31" s="24">
        <f>L31/(D4-D11)*100</f>
        <v>0.5886540627302852</v>
      </c>
      <c r="O31" s="24">
        <f t="shared" si="11"/>
        <v>0.10782942512732031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16922</v>
      </c>
      <c r="J36" s="5">
        <v>15</v>
      </c>
      <c r="K36" s="5">
        <v>0</v>
      </c>
      <c r="L36" s="5">
        <f t="shared" si="12"/>
        <v>5.1807459453667354E-2</v>
      </c>
      <c r="M36" s="5">
        <f t="shared" si="14"/>
        <v>69.172661539402242</v>
      </c>
      <c r="N36" s="2">
        <f>L36/(D4-D6)*100</f>
        <v>73.340415607161162</v>
      </c>
      <c r="O36" s="2">
        <f>E6*N36/100</f>
        <v>0.8966965088655301</v>
      </c>
      <c r="Q36" s="2"/>
      <c r="R36" s="2"/>
    </row>
    <row r="37" spans="1:18" x14ac:dyDescent="0.25">
      <c r="F37" s="1"/>
      <c r="G37" s="1"/>
      <c r="H37" s="13"/>
      <c r="I37" s="18">
        <v>24605</v>
      </c>
      <c r="J37" s="5">
        <v>30</v>
      </c>
      <c r="K37" s="5">
        <v>0</v>
      </c>
      <c r="L37" s="5">
        <f t="shared" si="12"/>
        <v>7.5329307402049711E-2</v>
      </c>
      <c r="M37" s="5">
        <f t="shared" si="14"/>
        <v>66.350044172565404</v>
      </c>
      <c r="N37" s="2">
        <f>L37/(D4-D7)*100</f>
        <v>68.655431178107477</v>
      </c>
      <c r="O37" s="2">
        <f t="shared" ref="O37:O41" si="15">E7*N37/100</f>
        <v>1.3038185557638795</v>
      </c>
      <c r="Q37" s="2"/>
      <c r="R37" s="2"/>
    </row>
    <row r="38" spans="1:18" x14ac:dyDescent="0.25">
      <c r="F38" s="1"/>
      <c r="G38" s="1"/>
      <c r="H38" s="13"/>
      <c r="I38" s="18">
        <v>37856</v>
      </c>
      <c r="J38" s="5">
        <v>45</v>
      </c>
      <c r="K38" s="5">
        <v>0</v>
      </c>
      <c r="L38" s="5">
        <f t="shared" si="12"/>
        <v>0.11589783625328159</v>
      </c>
      <c r="M38" s="5">
        <f t="shared" si="14"/>
        <v>69.660804255425575</v>
      </c>
      <c r="N38" s="2">
        <f>L38/(D4-D8)*100</f>
        <v>65.924056483892443</v>
      </c>
      <c r="O38" s="2">
        <f t="shared" si="15"/>
        <v>2.0059888334483813</v>
      </c>
    </row>
    <row r="39" spans="1:18" x14ac:dyDescent="0.25">
      <c r="F39" s="1"/>
      <c r="G39" s="1"/>
      <c r="H39" s="13"/>
      <c r="I39" s="18">
        <v>64840</v>
      </c>
      <c r="J39" s="5">
        <v>60</v>
      </c>
      <c r="K39" s="5">
        <v>0</v>
      </c>
      <c r="L39" s="5">
        <f t="shared" si="12"/>
        <v>0.19851055850229232</v>
      </c>
      <c r="M39" s="5">
        <f t="shared" si="14"/>
        <v>83.999161367765467</v>
      </c>
      <c r="N39" s="2">
        <f>L39/(D4-D9)*100</f>
        <v>48.168151772720137</v>
      </c>
      <c r="O39" s="2">
        <f t="shared" si="15"/>
        <v>3.4358705610944908</v>
      </c>
    </row>
    <row r="40" spans="1:18" x14ac:dyDescent="0.25">
      <c r="F40" s="1"/>
      <c r="G40" s="1"/>
      <c r="H40" s="13"/>
      <c r="I40" s="18">
        <v>86567</v>
      </c>
      <c r="J40" s="5">
        <v>120</v>
      </c>
      <c r="K40" s="5">
        <v>0</v>
      </c>
      <c r="L40" s="5">
        <f t="shared" si="12"/>
        <v>0.26502874025089362</v>
      </c>
      <c r="M40" s="5">
        <f t="shared" si="14"/>
        <v>70.771235907887757</v>
      </c>
      <c r="N40" s="2">
        <f>L40/(D4-D10)*100</f>
        <v>45.02816569877006</v>
      </c>
      <c r="O40" s="2">
        <f t="shared" si="15"/>
        <v>4.5871839429714187</v>
      </c>
    </row>
    <row r="41" spans="1:18" x14ac:dyDescent="0.25">
      <c r="F41" s="1"/>
      <c r="G41" s="1"/>
      <c r="H41" s="13"/>
      <c r="I41" s="18">
        <v>87543</v>
      </c>
      <c r="J41" s="5">
        <v>240</v>
      </c>
      <c r="K41" s="5">
        <v>0</v>
      </c>
      <c r="L41" s="5">
        <f t="shared" si="12"/>
        <v>0.26801680788041604</v>
      </c>
      <c r="M41" s="5">
        <f t="shared" si="14"/>
        <v>65.900201846276914</v>
      </c>
      <c r="N41" s="24">
        <f>L41/(D4-D11)*100</f>
        <v>25.32433613723531</v>
      </c>
      <c r="O41" s="24">
        <f t="shared" si="15"/>
        <v>4.6389021673333586</v>
      </c>
    </row>
    <row r="42" spans="1:18" ht="20.25" x14ac:dyDescent="0.3">
      <c r="A42" s="19" t="s">
        <v>77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56</v>
      </c>
      <c r="B43" s="4" t="s">
        <v>59</v>
      </c>
      <c r="C43" s="4" t="s">
        <v>60</v>
      </c>
      <c r="D43" s="4" t="s">
        <v>78</v>
      </c>
      <c r="E43" s="4" t="s">
        <v>79</v>
      </c>
      <c r="F43" s="4" t="s">
        <v>80</v>
      </c>
      <c r="G43" s="4" t="s">
        <v>82</v>
      </c>
    </row>
    <row r="44" spans="1:18" x14ac:dyDescent="0.25">
      <c r="A44" s="5">
        <v>0</v>
      </c>
      <c r="B44" s="18">
        <f>L35</f>
        <v>0</v>
      </c>
      <c r="C44" s="1">
        <v>0.1898</v>
      </c>
      <c r="D44" s="16">
        <f>C44</f>
        <v>0.1898</v>
      </c>
      <c r="E44" s="16">
        <v>1.55</v>
      </c>
      <c r="F44" s="16">
        <f>E44/100*0.2</f>
        <v>3.1000000000000003E-3</v>
      </c>
      <c r="G44" s="17">
        <f>D44/(F44*1)</f>
        <v>61.225806451612897</v>
      </c>
    </row>
    <row r="45" spans="1:18" x14ac:dyDescent="0.25">
      <c r="A45" s="5">
        <v>0.25</v>
      </c>
      <c r="B45" s="18">
        <f t="shared" ref="B45:B48" si="16">L36</f>
        <v>5.1807459453667354E-2</v>
      </c>
      <c r="F45" s="1"/>
    </row>
    <row r="46" spans="1:18" x14ac:dyDescent="0.25">
      <c r="A46" s="5">
        <v>0.5</v>
      </c>
      <c r="B46" s="18">
        <f t="shared" si="16"/>
        <v>7.5329307402049711E-2</v>
      </c>
      <c r="F46" s="1"/>
      <c r="G46" s="1"/>
    </row>
    <row r="47" spans="1:18" x14ac:dyDescent="0.25">
      <c r="A47" s="5">
        <v>0.75</v>
      </c>
      <c r="B47" s="18"/>
      <c r="F47" s="1"/>
      <c r="G47" s="1"/>
    </row>
    <row r="48" spans="1:18" x14ac:dyDescent="0.25">
      <c r="A48" s="5">
        <v>1</v>
      </c>
      <c r="B48" s="18">
        <f t="shared" si="16"/>
        <v>0.19851055850229232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ht="20.25" x14ac:dyDescent="0.3">
      <c r="A60" s="19" t="s">
        <v>96</v>
      </c>
      <c r="B60" s="20"/>
      <c r="C60" s="20"/>
      <c r="D60" s="20"/>
      <c r="E60" s="20"/>
      <c r="F60" s="20"/>
      <c r="G60" s="20"/>
    </row>
    <row r="61" spans="1:7" ht="16.5" x14ac:dyDescent="0.3">
      <c r="A61" s="4" t="s">
        <v>56</v>
      </c>
      <c r="B61" s="4" t="s">
        <v>59</v>
      </c>
      <c r="C61" s="4" t="s">
        <v>60</v>
      </c>
      <c r="D61" s="4" t="s">
        <v>78</v>
      </c>
      <c r="E61" s="4" t="s">
        <v>79</v>
      </c>
      <c r="F61" s="4" t="s">
        <v>80</v>
      </c>
      <c r="G61" s="4" t="s">
        <v>82</v>
      </c>
    </row>
    <row r="62" spans="1:7" x14ac:dyDescent="0.25">
      <c r="A62" s="5">
        <v>0</v>
      </c>
      <c r="B62" s="18">
        <f>L15</f>
        <v>0</v>
      </c>
      <c r="C62" s="1">
        <v>8.5300000000000001E-2</v>
      </c>
      <c r="D62" s="16">
        <f>C62</f>
        <v>8.5300000000000001E-2</v>
      </c>
      <c r="E62" s="16">
        <v>1.55</v>
      </c>
      <c r="F62" s="16">
        <f>E62/100*0.2</f>
        <v>3.1000000000000003E-3</v>
      </c>
      <c r="G62" s="17">
        <f>D62/(F62*1)</f>
        <v>27.516129032258061</v>
      </c>
    </row>
    <row r="63" spans="1:7" x14ac:dyDescent="0.25">
      <c r="A63" s="5">
        <v>0.25</v>
      </c>
      <c r="B63" s="18">
        <f t="shared" ref="B63:B65" si="17">L16</f>
        <v>1.9122235424891717E-2</v>
      </c>
      <c r="F63" s="1"/>
    </row>
    <row r="64" spans="1:7" x14ac:dyDescent="0.25">
      <c r="A64" s="5">
        <v>0.5</v>
      </c>
      <c r="B64" s="18">
        <f t="shared" si="17"/>
        <v>3.4629154049599452E-2</v>
      </c>
      <c r="F64" s="1"/>
      <c r="G64" s="1"/>
    </row>
    <row r="65" spans="1:7" x14ac:dyDescent="0.25">
      <c r="A65" s="5">
        <v>0.75</v>
      </c>
      <c r="B65" s="18">
        <f t="shared" si="17"/>
        <v>4.6704741461918817E-2</v>
      </c>
      <c r="F65" s="1"/>
      <c r="G65" s="1"/>
    </row>
    <row r="66" spans="1:7" x14ac:dyDescent="0.25">
      <c r="A66" s="5">
        <v>1</v>
      </c>
      <c r="B66" s="18"/>
      <c r="F66" s="1"/>
      <c r="G66" s="1"/>
    </row>
    <row r="67" spans="1:7" x14ac:dyDescent="0.25">
      <c r="A67" s="5">
        <v>2</v>
      </c>
      <c r="B67" s="18"/>
      <c r="F67" s="1"/>
      <c r="G67" s="1"/>
    </row>
    <row r="68" spans="1:7" x14ac:dyDescent="0.25">
      <c r="A68" s="5">
        <v>4</v>
      </c>
      <c r="B68" s="18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M37" sqref="M37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7515590</v>
      </c>
      <c r="B4" s="5" t="s">
        <v>33</v>
      </c>
      <c r="C4" s="5">
        <v>22.222000000000001</v>
      </c>
      <c r="D4" s="5">
        <f t="shared" ref="D4:D11" si="0">A4/13346600*40</f>
        <v>22.524358263527787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" si="2">E4*N4/100</f>
        <v>#DIV/0!</v>
      </c>
    </row>
    <row r="5" spans="1:19" x14ac:dyDescent="0.25">
      <c r="A5" s="18">
        <v>7508190</v>
      </c>
      <c r="B5" s="5">
        <v>0</v>
      </c>
      <c r="C5" s="5">
        <v>22.222000000000001</v>
      </c>
      <c r="D5" s="5">
        <f t="shared" si="0"/>
        <v>22.502180330571079</v>
      </c>
      <c r="E5" s="2">
        <f>(D4-D5)/D4*100</f>
        <v>9.8461996995580184E-2</v>
      </c>
      <c r="F5" s="8">
        <f>(L5+L15+L25+L35)/(E5/100*D4)*100</f>
        <v>0</v>
      </c>
      <c r="G5" s="5">
        <f>(L5+L15+L25+L35+D5)/D4*100</f>
        <v>99.901538003004418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ref="O5:O11" si="3">E5*N5/100</f>
        <v>0</v>
      </c>
    </row>
    <row r="6" spans="1:19" x14ac:dyDescent="0.25">
      <c r="A6" s="18">
        <v>7438270</v>
      </c>
      <c r="B6" s="5">
        <v>15</v>
      </c>
      <c r="C6" s="5">
        <v>22.222000000000001</v>
      </c>
      <c r="D6" s="5">
        <f t="shared" si="0"/>
        <v>22.292628834309859</v>
      </c>
      <c r="E6" s="2">
        <f>(D4-D6)/D4*100</f>
        <v>1.0287948118510999</v>
      </c>
      <c r="F6" s="8">
        <f>(L6+L16+L26+L36)/(E6/100*D4)*100</f>
        <v>76.482140754461085</v>
      </c>
      <c r="G6" s="5">
        <f>(L6+L16+L26+L36+D6)/D4*100</f>
        <v>99.758049484223449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3"/>
        <v>0</v>
      </c>
    </row>
    <row r="7" spans="1:19" x14ac:dyDescent="0.25">
      <c r="A7" s="18">
        <v>7351650</v>
      </c>
      <c r="B7" s="5">
        <v>30</v>
      </c>
      <c r="C7" s="5">
        <v>22.222000000000001</v>
      </c>
      <c r="D7" s="5">
        <f t="shared" si="0"/>
        <v>22.033027137997692</v>
      </c>
      <c r="E7" s="2">
        <f>(D4-D7)/D4*100</f>
        <v>2.1813324037101451</v>
      </c>
      <c r="F7" s="8">
        <f>(L7+L17+L27+L37)/(E7/100*D4)*100</f>
        <v>63.72831897569732</v>
      </c>
      <c r="G7" s="5">
        <f>(L7+L17+L27+L37+D7)/D4*100</f>
        <v>99.208794068446508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3"/>
        <v>0</v>
      </c>
    </row>
    <row r="8" spans="1:19" x14ac:dyDescent="0.25">
      <c r="A8" s="18">
        <v>7191990</v>
      </c>
      <c r="B8" s="5">
        <v>45</v>
      </c>
      <c r="C8" s="5">
        <v>22.222000000000001</v>
      </c>
      <c r="D8" s="5">
        <f t="shared" si="0"/>
        <v>21.554523249366881</v>
      </c>
      <c r="E8" s="2">
        <f>(D4-D8)/D4*100</f>
        <v>4.3057165172660961</v>
      </c>
      <c r="F8" s="8">
        <f>(L8+L18+L28+L38)/(E8/100*D4)*100</f>
        <v>59.358515227936692</v>
      </c>
      <c r="G8" s="5">
        <f>(L8+L18+L28+L38+D8)/D4*100</f>
        <v>98.250092877307083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3"/>
        <v>0</v>
      </c>
      <c r="R8" s="2"/>
    </row>
    <row r="9" spans="1:19" x14ac:dyDescent="0.25">
      <c r="A9" s="18">
        <v>6788050</v>
      </c>
      <c r="B9" s="5">
        <v>60</v>
      </c>
      <c r="C9" s="5">
        <v>22.222000000000001</v>
      </c>
      <c r="D9" s="5">
        <f t="shared" si="0"/>
        <v>20.343907811727334</v>
      </c>
      <c r="E9" s="2">
        <f>(D4-D9)/D4*100</f>
        <v>9.6804109856977085</v>
      </c>
      <c r="F9" s="23">
        <f>(L9+L19+L29+L39)/(E9/100*D4)*100</f>
        <v>49.12783083486071</v>
      </c>
      <c r="G9" s="5">
        <f>(L9+L19+L29+L39+D9)/D4*100</f>
        <v>95.075364947475123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3"/>
        <v>0</v>
      </c>
      <c r="R9" s="2"/>
      <c r="S9" s="3"/>
    </row>
    <row r="10" spans="1:19" x14ac:dyDescent="0.25">
      <c r="A10" s="18">
        <v>6468190</v>
      </c>
      <c r="B10" s="5">
        <v>120</v>
      </c>
      <c r="C10" s="5">
        <v>22.222000000000001</v>
      </c>
      <c r="D10" s="5">
        <f t="shared" si="0"/>
        <v>19.385281644763459</v>
      </c>
      <c r="E10" s="2">
        <f>(D4-D10)/D4*100</f>
        <v>13.936364277455256</v>
      </c>
      <c r="F10" s="8">
        <f>(L10+L20+L30+L40)/(E10/100*D4)*100</f>
        <v>36.201021028663192</v>
      </c>
      <c r="G10" s="5">
        <f>(L10+L20+L30+L40+D10)/D4*100</f>
        <v>91.10874188525743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3"/>
        <v>0</v>
      </c>
      <c r="R10" s="2"/>
      <c r="S10" s="3"/>
    </row>
    <row r="11" spans="1:19" x14ac:dyDescent="0.25">
      <c r="A11" s="18">
        <v>5707840</v>
      </c>
      <c r="B11" s="5">
        <v>240</v>
      </c>
      <c r="C11" s="5">
        <v>22.222000000000001</v>
      </c>
      <c r="D11" s="5">
        <f t="shared" si="0"/>
        <v>17.106499033461706</v>
      </c>
      <c r="E11" s="2">
        <f>(D4-D11)/D4*100</f>
        <v>24.053334468750947</v>
      </c>
      <c r="F11" s="23">
        <f>(L11+L21+L31+L41)/(E11/100*D4)*100</f>
        <v>28.611305257921128</v>
      </c>
      <c r="G11" s="5">
        <f>(L11+L21+L31+L41+D11)/D4*100</f>
        <v>82.82863848081216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3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62</v>
      </c>
      <c r="L12" s="4" t="s">
        <v>10</v>
      </c>
      <c r="M12" s="4" t="s">
        <v>11</v>
      </c>
      <c r="N12" s="4" t="s">
        <v>63</v>
      </c>
      <c r="O12" s="4" t="s">
        <v>64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51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70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4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5">E4*N14/100</f>
        <v>#DIV/0!</v>
      </c>
      <c r="R14" s="2"/>
    </row>
    <row r="15" spans="1:19" x14ac:dyDescent="0.25">
      <c r="A15" s="1" t="s">
        <v>36</v>
      </c>
      <c r="C15" s="18">
        <v>4</v>
      </c>
      <c r="D15" s="1" t="s">
        <v>52</v>
      </c>
      <c r="E15">
        <v>180.16</v>
      </c>
      <c r="F15" s="1">
        <f>1000*C15/E15</f>
        <v>22.202486678507995</v>
      </c>
      <c r="G15" s="1"/>
      <c r="H15" s="13"/>
      <c r="I15" s="18">
        <v>0</v>
      </c>
      <c r="J15" s="5">
        <v>0</v>
      </c>
      <c r="K15" s="5">
        <v>0</v>
      </c>
      <c r="L15" s="5">
        <f t="shared" si="4"/>
        <v>0</v>
      </c>
      <c r="M15" s="5" t="e">
        <f t="shared" ref="M15" si="6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74</v>
      </c>
      <c r="D16" s="1" t="s">
        <v>69</v>
      </c>
      <c r="F16" s="1"/>
      <c r="G16" s="1"/>
      <c r="H16" s="13"/>
      <c r="I16" s="18">
        <v>22060</v>
      </c>
      <c r="J16" s="5">
        <v>15</v>
      </c>
      <c r="K16" s="5">
        <v>0</v>
      </c>
      <c r="L16" s="5">
        <f t="shared" si="4"/>
        <v>6.7645367779523943E-2</v>
      </c>
      <c r="M16" s="5">
        <f t="shared" ref="M16:M21" si="7">L16/(L6+L16+L26+L36)*100</f>
        <v>38.167774260947034</v>
      </c>
      <c r="N16" s="2">
        <f>L16/(D4-D6)*100</f>
        <v>29.191530833102476</v>
      </c>
      <c r="O16" s="2">
        <f>E6*N16/100</f>
        <v>0.30032095471087245</v>
      </c>
      <c r="R16" s="2"/>
    </row>
    <row r="17" spans="1:18" ht="16.5" x14ac:dyDescent="0.3">
      <c r="A17" s="1" t="s">
        <v>48</v>
      </c>
      <c r="C17" s="18" t="s">
        <v>54</v>
      </c>
      <c r="D17" s="1" t="s">
        <v>57</v>
      </c>
      <c r="F17" s="1"/>
      <c r="G17" s="1"/>
      <c r="H17" s="13"/>
      <c r="I17" s="18">
        <v>32560</v>
      </c>
      <c r="J17" s="5">
        <v>30</v>
      </c>
      <c r="K17" s="5">
        <v>0</v>
      </c>
      <c r="L17" s="5">
        <f t="shared" si="4"/>
        <v>9.9842845643757908E-2</v>
      </c>
      <c r="M17" s="5">
        <f t="shared" si="7"/>
        <v>31.886746586747066</v>
      </c>
      <c r="N17" s="2">
        <f>L17/(D4-D7)*100</f>
        <v>20.320887575774446</v>
      </c>
      <c r="O17" s="2">
        <f t="shared" ref="O17:O20" si="8">E7*N17/100</f>
        <v>0.443266105411877</v>
      </c>
      <c r="R17" s="2"/>
    </row>
    <row r="18" spans="1:18" ht="18" x14ac:dyDescent="0.25">
      <c r="A18" s="1" t="s">
        <v>38</v>
      </c>
      <c r="C18" s="18" t="s">
        <v>76</v>
      </c>
      <c r="F18" s="1"/>
      <c r="G18" s="1"/>
      <c r="H18" s="13"/>
      <c r="I18" s="18">
        <v>66732</v>
      </c>
      <c r="J18" s="5">
        <v>45</v>
      </c>
      <c r="K18" s="5">
        <v>0</v>
      </c>
      <c r="L18" s="5">
        <f t="shared" si="4"/>
        <v>0.20462877074629154</v>
      </c>
      <c r="M18" s="5">
        <f t="shared" si="7"/>
        <v>35.545596508148158</v>
      </c>
      <c r="N18" s="2">
        <f>L18/(D4-D8)*100</f>
        <v>21.099338316150053</v>
      </c>
      <c r="O18" s="2">
        <f t="shared" si="8"/>
        <v>0.90847769491232699</v>
      </c>
      <c r="R18" s="2"/>
    </row>
    <row r="19" spans="1:18" x14ac:dyDescent="0.25">
      <c r="A19" s="1" t="s">
        <v>49</v>
      </c>
      <c r="C19" s="18" t="s">
        <v>55</v>
      </c>
      <c r="F19" s="1"/>
      <c r="G19" s="1"/>
      <c r="H19" s="13"/>
      <c r="I19" s="18">
        <v>121066</v>
      </c>
      <c r="J19" s="5">
        <v>60</v>
      </c>
      <c r="K19" s="5">
        <v>0</v>
      </c>
      <c r="L19" s="5">
        <f t="shared" si="4"/>
        <v>0.3712399862010809</v>
      </c>
      <c r="M19" s="5">
        <f t="shared" si="7"/>
        <v>34.656199631063615</v>
      </c>
      <c r="N19" s="2">
        <f>L19/(D4-D9)*100</f>
        <v>17.025839128540554</v>
      </c>
      <c r="O19" s="2">
        <f t="shared" si="8"/>
        <v>1.6481712014064587</v>
      </c>
      <c r="R19" s="2"/>
    </row>
    <row r="20" spans="1:18" ht="16.5" x14ac:dyDescent="0.3">
      <c r="A20" s="1" t="s">
        <v>53</v>
      </c>
      <c r="C20" s="1" t="s">
        <v>71</v>
      </c>
      <c r="D20" s="1" t="s">
        <v>58</v>
      </c>
      <c r="F20" s="1"/>
      <c r="G20" s="1"/>
      <c r="H20" s="13"/>
      <c r="I20" s="18">
        <v>132315</v>
      </c>
      <c r="J20" s="5">
        <v>120</v>
      </c>
      <c r="K20" s="5">
        <v>0</v>
      </c>
      <c r="L20" s="5">
        <f t="shared" si="4"/>
        <v>0.4057342174862969</v>
      </c>
      <c r="M20" s="5">
        <f t="shared" si="7"/>
        <v>35.70416653476844</v>
      </c>
      <c r="N20" s="2">
        <f>L20/(D4-D10)*100</f>
        <v>12.925272835360445</v>
      </c>
      <c r="O20" s="2">
        <f t="shared" si="8"/>
        <v>1.8013131061908012</v>
      </c>
      <c r="R20" s="2"/>
    </row>
    <row r="21" spans="1:18" ht="15" customHeight="1" x14ac:dyDescent="0.25">
      <c r="A21" s="1" t="s">
        <v>65</v>
      </c>
      <c r="F21" s="1"/>
      <c r="G21" s="1"/>
      <c r="H21" s="13"/>
      <c r="I21" s="18">
        <v>189848</v>
      </c>
      <c r="J21" s="5">
        <v>240</v>
      </c>
      <c r="K21" s="5">
        <v>0</v>
      </c>
      <c r="L21" s="5">
        <f t="shared" si="4"/>
        <v>0.58215493119705619</v>
      </c>
      <c r="M21" s="5">
        <f t="shared" si="7"/>
        <v>37.555469255793199</v>
      </c>
      <c r="N21" s="24">
        <f>L21/(D4-D11)*100</f>
        <v>10.745109949819712</v>
      </c>
      <c r="O21" s="24">
        <f>E11*N21/100</f>
        <v>2.5845572352651724</v>
      </c>
      <c r="R21" s="2"/>
    </row>
    <row r="22" spans="1:18" ht="20.25" x14ac:dyDescent="0.3">
      <c r="A22" s="19" t="s">
        <v>61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56</v>
      </c>
      <c r="B23" s="4" t="s">
        <v>95</v>
      </c>
      <c r="C23" s="4" t="s">
        <v>60</v>
      </c>
      <c r="D23" s="4" t="s">
        <v>78</v>
      </c>
      <c r="E23" s="4" t="s">
        <v>79</v>
      </c>
      <c r="F23" s="4" t="s">
        <v>80</v>
      </c>
      <c r="G23" s="4" t="s">
        <v>81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7.1619999999999999</v>
      </c>
      <c r="D24" s="16">
        <f>C24/100*22.2</f>
        <v>1.5899639999999999</v>
      </c>
      <c r="E24" s="16">
        <v>1.55</v>
      </c>
      <c r="F24" s="16">
        <f>E24/100*0.2</f>
        <v>3.1000000000000003E-3</v>
      </c>
      <c r="G24" s="17">
        <f>D24/(F24*1)</f>
        <v>512.89161290322568</v>
      </c>
      <c r="H24" s="14"/>
      <c r="I24" s="18">
        <v>0</v>
      </c>
      <c r="J24" s="5" t="s">
        <v>33</v>
      </c>
      <c r="K24" s="5">
        <v>0</v>
      </c>
      <c r="L24" s="5">
        <f t="shared" ref="L24:L31" si="9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10">E4*N24/100</f>
        <v>#DIV/0!</v>
      </c>
      <c r="R24" s="2"/>
    </row>
    <row r="25" spans="1:18" x14ac:dyDescent="0.25">
      <c r="A25" s="5">
        <v>0.25</v>
      </c>
      <c r="B25" s="18">
        <v>1</v>
      </c>
      <c r="F25" s="1"/>
      <c r="H25" s="14"/>
      <c r="I25" s="18">
        <v>0</v>
      </c>
      <c r="J25" s="5">
        <v>0</v>
      </c>
      <c r="K25" s="5">
        <v>0</v>
      </c>
      <c r="L25" s="5">
        <f t="shared" si="9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2.2000000000000002</v>
      </c>
      <c r="F26" s="1"/>
      <c r="G26" s="1"/>
      <c r="H26" s="14"/>
      <c r="I26" s="18">
        <v>1312</v>
      </c>
      <c r="J26" s="5">
        <v>15</v>
      </c>
      <c r="K26" s="5">
        <v>0</v>
      </c>
      <c r="L26" s="5">
        <f t="shared" si="9"/>
        <v>3.9813374805598755E-3</v>
      </c>
      <c r="M26" s="5">
        <f>L26/(L26+L16+L6+L36)*100</f>
        <v>2.246403489296342</v>
      </c>
      <c r="N26" s="2">
        <f>L26/(D4-D6)*100</f>
        <v>1.7180974785967533</v>
      </c>
      <c r="O26" s="2">
        <f>E6*N26/100</f>
        <v>1.767569772234796E-2</v>
      </c>
      <c r="R26" s="2"/>
    </row>
    <row r="27" spans="1:18" x14ac:dyDescent="0.25">
      <c r="A27" s="5">
        <v>0.75</v>
      </c>
      <c r="B27" s="18">
        <v>4.3</v>
      </c>
      <c r="F27" s="1"/>
      <c r="G27" s="1"/>
      <c r="H27" s="14"/>
      <c r="I27" s="18">
        <v>1555</v>
      </c>
      <c r="J27" s="5">
        <v>30</v>
      </c>
      <c r="K27" s="5">
        <v>0</v>
      </c>
      <c r="L27" s="5">
        <f t="shared" si="9"/>
        <v>4.7187345901452795E-3</v>
      </c>
      <c r="M27" s="5">
        <f t="shared" ref="M27" si="11">L27/(L27+L17+L7+L37)*100</f>
        <v>1.5070192873202353</v>
      </c>
      <c r="N27" s="2">
        <f>L27/(D4-D7)*100</f>
        <v>0.96039805844871995</v>
      </c>
      <c r="O27" s="2">
        <f>E7*N27/100</f>
        <v>2.0949474053545029E-2</v>
      </c>
      <c r="R27" s="2"/>
    </row>
    <row r="28" spans="1:18" x14ac:dyDescent="0.25">
      <c r="A28" s="5">
        <v>1</v>
      </c>
      <c r="B28" s="18">
        <v>9.6999999999999993</v>
      </c>
      <c r="F28" s="1"/>
      <c r="G28" s="1"/>
      <c r="H28" s="14"/>
      <c r="I28" s="18">
        <v>2010</v>
      </c>
      <c r="J28" s="5">
        <v>45</v>
      </c>
      <c r="K28" s="5">
        <v>0</v>
      </c>
      <c r="L28" s="5">
        <f t="shared" si="9"/>
        <v>6.0994575731138341E-3</v>
      </c>
      <c r="M28" s="5">
        <f>L28/(L28+L18+L8+L38)*100</f>
        <v>1.0595228472602363</v>
      </c>
      <c r="N28" s="2">
        <f>L28/(D4-D8)*100</f>
        <v>0.6289170306344356</v>
      </c>
      <c r="O28" s="2">
        <f>E8*N28/100</f>
        <v>2.7079384467926366E-2</v>
      </c>
      <c r="R28" s="2"/>
    </row>
    <row r="29" spans="1:18" x14ac:dyDescent="0.25">
      <c r="A29" s="5">
        <v>2</v>
      </c>
      <c r="B29" s="18">
        <v>13.9</v>
      </c>
      <c r="F29" s="1"/>
      <c r="G29" s="1"/>
      <c r="H29" s="14"/>
      <c r="I29" s="18">
        <v>2461</v>
      </c>
      <c r="J29" s="5">
        <v>60</v>
      </c>
      <c r="K29" s="5">
        <v>0</v>
      </c>
      <c r="L29" s="5">
        <f t="shared" si="9"/>
        <v>7.4680423320562907E-3</v>
      </c>
      <c r="M29" s="5">
        <f>L29/(L29+L19+L9+L39)*100</f>
        <v>0.69716080037992179</v>
      </c>
      <c r="N29" s="2">
        <f>L29/(D4-D9)*100</f>
        <v>0.34249997865760889</v>
      </c>
      <c r="O29" s="2">
        <f>E9*N29/100</f>
        <v>3.3155405559983475E-2</v>
      </c>
      <c r="R29" s="2"/>
    </row>
    <row r="30" spans="1:18" x14ac:dyDescent="0.25">
      <c r="A30" s="5">
        <v>4</v>
      </c>
      <c r="B30" s="18">
        <v>24.05</v>
      </c>
      <c r="H30" s="14"/>
      <c r="I30" s="18">
        <v>3297</v>
      </c>
      <c r="J30" s="5">
        <v>120</v>
      </c>
      <c r="K30" s="5">
        <v>0</v>
      </c>
      <c r="L30" s="5">
        <f t="shared" si="9"/>
        <v>1.0004931153510602E-2</v>
      </c>
      <c r="M30" s="5">
        <f>L30/(L30+L20+L10+L40)*100</f>
        <v>0.88042297809378112</v>
      </c>
      <c r="N30" s="2">
        <f>L30/(D4-D10)*100</f>
        <v>0.31872210744091239</v>
      </c>
      <c r="O30" s="2">
        <f t="shared" ref="O30:O31" si="12">E10*N30/100</f>
        <v>4.4418273925747875E-2</v>
      </c>
      <c r="R30" s="2"/>
    </row>
    <row r="31" spans="1:18" x14ac:dyDescent="0.25">
      <c r="G31" s="1"/>
      <c r="H31" s="14"/>
      <c r="I31" s="18">
        <v>3638</v>
      </c>
      <c r="J31" s="5">
        <v>240</v>
      </c>
      <c r="K31" s="5">
        <v>0</v>
      </c>
      <c r="L31" s="5">
        <f t="shared" si="9"/>
        <v>1.1039714751735385E-2</v>
      </c>
      <c r="M31" s="5">
        <f>L31/(L31+L21+L11+L41)*100</f>
        <v>0.71218441300325341</v>
      </c>
      <c r="N31" s="24">
        <f>L31/(D4-D11)*100</f>
        <v>0.20376525640369456</v>
      </c>
      <c r="O31" s="24">
        <f t="shared" si="12"/>
        <v>4.9012338653888605E-2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0" si="13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4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3"/>
        <v>0</v>
      </c>
      <c r="M35" s="5" t="e">
        <f t="shared" ref="M35:M41" si="15">L35/(L5+L15+L25+L35)*100</f>
        <v>#DIV/0!</v>
      </c>
      <c r="N35" s="2">
        <f>L35/(D4-D5)*100</f>
        <v>0</v>
      </c>
      <c r="O35" s="2">
        <f t="shared" si="14"/>
        <v>0</v>
      </c>
      <c r="Q35" s="2"/>
      <c r="R35" s="2"/>
    </row>
    <row r="36" spans="1:18" x14ac:dyDescent="0.25">
      <c r="F36" s="1"/>
      <c r="G36" s="1"/>
      <c r="H36" s="13"/>
      <c r="I36" s="1">
        <v>34494</v>
      </c>
      <c r="J36" s="5">
        <v>15</v>
      </c>
      <c r="K36" s="5">
        <v>0</v>
      </c>
      <c r="L36" s="5">
        <f t="shared" si="13"/>
        <v>0.10560492296388142</v>
      </c>
      <c r="M36" s="5">
        <f t="shared" si="15"/>
        <v>59.585822249756625</v>
      </c>
      <c r="N36" s="2">
        <f>L36/(D4-D6)*100</f>
        <v>45.572512442761848</v>
      </c>
      <c r="O36" s="2">
        <f>E6*N36/100</f>
        <v>0.46884764364133086</v>
      </c>
      <c r="Q36" s="2"/>
      <c r="R36" s="2"/>
    </row>
    <row r="37" spans="1:18" x14ac:dyDescent="0.25">
      <c r="F37" s="1"/>
      <c r="G37" s="1"/>
      <c r="H37" s="13"/>
      <c r="I37" s="1">
        <v>68121</v>
      </c>
      <c r="J37" s="5">
        <v>30</v>
      </c>
      <c r="K37" s="5">
        <v>0</v>
      </c>
      <c r="L37" s="5">
        <f t="shared" si="13"/>
        <v>0.20855548667079976</v>
      </c>
      <c r="M37" s="5">
        <f t="shared" si="15"/>
        <v>66.606234125932687</v>
      </c>
      <c r="N37" s="2">
        <f>L37/(D4-D7)*100</f>
        <v>42.447033341474146</v>
      </c>
      <c r="O37" s="2">
        <f t="shared" ref="O37:O41" si="16">E7*N37/100</f>
        <v>0.92591089269122473</v>
      </c>
      <c r="Q37" s="2"/>
      <c r="R37" s="2"/>
    </row>
    <row r="38" spans="1:18" x14ac:dyDescent="0.25">
      <c r="F38" s="1"/>
      <c r="G38" s="1"/>
      <c r="H38" s="13"/>
      <c r="I38" s="1">
        <v>119205</v>
      </c>
      <c r="J38" s="5">
        <v>45</v>
      </c>
      <c r="K38" s="5">
        <v>0</v>
      </c>
      <c r="L38" s="5">
        <f t="shared" si="13"/>
        <v>0.36495143624715848</v>
      </c>
      <c r="M38" s="5">
        <f t="shared" si="15"/>
        <v>63.394880644591609</v>
      </c>
      <c r="N38" s="2">
        <f>L38/(D4-D8)*100</f>
        <v>37.630259881152192</v>
      </c>
      <c r="O38" s="2">
        <f t="shared" si="16"/>
        <v>1.6202523151929271</v>
      </c>
    </row>
    <row r="39" spans="1:18" x14ac:dyDescent="0.25">
      <c r="F39" s="1"/>
      <c r="G39" s="1"/>
      <c r="H39" s="13"/>
      <c r="I39" s="1">
        <v>226193</v>
      </c>
      <c r="J39" s="5">
        <v>60</v>
      </c>
      <c r="K39" s="5">
        <v>0</v>
      </c>
      <c r="L39" s="5">
        <f t="shared" si="13"/>
        <v>0.69249998086534559</v>
      </c>
      <c r="M39" s="5">
        <f t="shared" si="15"/>
        <v>64.646639568556466</v>
      </c>
      <c r="N39" s="2">
        <f>L39/(D4-D9)*100</f>
        <v>31.759491727662542</v>
      </c>
      <c r="O39" s="2">
        <f t="shared" si="16"/>
        <v>3.0744493262063997</v>
      </c>
    </row>
    <row r="40" spans="1:18" x14ac:dyDescent="0.25">
      <c r="F40" s="1"/>
      <c r="G40" s="1"/>
      <c r="H40" s="13"/>
      <c r="I40" s="1">
        <v>235384</v>
      </c>
      <c r="J40" s="5">
        <v>120</v>
      </c>
      <c r="K40" s="5">
        <v>0</v>
      </c>
      <c r="L40" s="5">
        <f t="shared" si="13"/>
        <v>0.72063863822491636</v>
      </c>
      <c r="M40" s="5">
        <f t="shared" si="15"/>
        <v>63.415410487137791</v>
      </c>
      <c r="N40" s="2">
        <f>L40/(D4-D10)*100</f>
        <v>22.95702608586183</v>
      </c>
      <c r="O40" s="2">
        <f t="shared" si="16"/>
        <v>3.1993747825961325</v>
      </c>
    </row>
    <row r="41" spans="1:18" x14ac:dyDescent="0.25">
      <c r="F41" s="1"/>
      <c r="G41" s="1"/>
      <c r="H41" s="13"/>
      <c r="I41" s="1">
        <v>312563</v>
      </c>
      <c r="J41" s="5">
        <v>240</v>
      </c>
      <c r="K41" s="5">
        <v>0</v>
      </c>
      <c r="L41" s="5">
        <f>I41/13065300*40</f>
        <v>0.95692559680987044</v>
      </c>
      <c r="M41" s="5">
        <f t="shared" si="15"/>
        <v>61.732346331203544</v>
      </c>
      <c r="N41" s="24">
        <f>L41/(D4-D11)*100</f>
        <v>17.662430051697722</v>
      </c>
      <c r="O41" s="24">
        <f t="shared" si="16"/>
        <v>4.2484033756440338</v>
      </c>
    </row>
    <row r="42" spans="1:18" ht="20.25" x14ac:dyDescent="0.3">
      <c r="A42" s="19" t="s">
        <v>77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56</v>
      </c>
      <c r="B43" s="4" t="s">
        <v>59</v>
      </c>
      <c r="C43" s="4" t="s">
        <v>60</v>
      </c>
      <c r="D43" s="4" t="s">
        <v>78</v>
      </c>
      <c r="E43" s="4" t="s">
        <v>79</v>
      </c>
      <c r="F43" s="4" t="s">
        <v>80</v>
      </c>
      <c r="G43" s="4" t="s">
        <v>82</v>
      </c>
    </row>
    <row r="44" spans="1:18" x14ac:dyDescent="0.25">
      <c r="A44" s="5">
        <v>0</v>
      </c>
      <c r="B44" s="18">
        <f>L35</f>
        <v>0</v>
      </c>
      <c r="C44" s="1">
        <v>0.37859999999999999</v>
      </c>
      <c r="D44" s="16">
        <f>C44</f>
        <v>0.37859999999999999</v>
      </c>
      <c r="E44" s="16">
        <v>1.55</v>
      </c>
      <c r="F44" s="16">
        <f>E44/100*0.2</f>
        <v>3.1000000000000003E-3</v>
      </c>
      <c r="G44" s="17">
        <f>D44/(F44*1)</f>
        <v>122.1290322580645</v>
      </c>
    </row>
    <row r="45" spans="1:18" x14ac:dyDescent="0.25">
      <c r="A45" s="5">
        <v>0.25</v>
      </c>
      <c r="B45" s="18">
        <f t="shared" ref="B45:B49" si="17">L36</f>
        <v>0.10560492296388142</v>
      </c>
      <c r="F45" s="1"/>
      <c r="I45" s="18"/>
    </row>
    <row r="46" spans="1:18" x14ac:dyDescent="0.25">
      <c r="A46" s="5">
        <v>0.5</v>
      </c>
      <c r="B46" s="18">
        <f t="shared" si="17"/>
        <v>0.20855548667079976</v>
      </c>
      <c r="F46" s="1"/>
      <c r="G46" s="1"/>
      <c r="I46" s="18"/>
    </row>
    <row r="47" spans="1:18" x14ac:dyDescent="0.25">
      <c r="A47" s="5">
        <v>0.75</v>
      </c>
      <c r="B47" s="18">
        <f t="shared" si="17"/>
        <v>0.36495143624715848</v>
      </c>
      <c r="F47" s="1"/>
      <c r="G47" s="1"/>
      <c r="I47" s="18"/>
    </row>
    <row r="48" spans="1:18" x14ac:dyDescent="0.25">
      <c r="A48" s="5">
        <v>1</v>
      </c>
      <c r="B48" s="18">
        <v>0.69199999999999995</v>
      </c>
      <c r="F48" s="1"/>
      <c r="G48" s="1"/>
      <c r="I48" s="18"/>
    </row>
    <row r="49" spans="1:9" x14ac:dyDescent="0.25">
      <c r="A49" s="5">
        <v>2</v>
      </c>
      <c r="B49" s="18">
        <f t="shared" si="17"/>
        <v>0.72063863822491636</v>
      </c>
      <c r="F49" s="1"/>
      <c r="G49" s="1"/>
      <c r="I49" s="18"/>
    </row>
    <row r="50" spans="1:9" x14ac:dyDescent="0.25">
      <c r="A50" s="5">
        <v>4</v>
      </c>
      <c r="B50" s="18"/>
      <c r="I50" s="18"/>
    </row>
    <row r="51" spans="1:9" x14ac:dyDescent="0.25">
      <c r="G51" s="1"/>
    </row>
    <row r="52" spans="1:9" x14ac:dyDescent="0.25">
      <c r="F52" s="1"/>
      <c r="G52" s="1"/>
    </row>
    <row r="53" spans="1:9" x14ac:dyDescent="0.25">
      <c r="F53" s="1"/>
      <c r="G53" s="1"/>
    </row>
    <row r="54" spans="1:9" x14ac:dyDescent="0.25">
      <c r="F54" s="1"/>
      <c r="G54" s="1"/>
    </row>
    <row r="55" spans="1:9" x14ac:dyDescent="0.25">
      <c r="F55" s="1"/>
      <c r="G55" s="1"/>
    </row>
    <row r="56" spans="1:9" x14ac:dyDescent="0.25">
      <c r="F56" s="1"/>
      <c r="G56" s="1"/>
    </row>
    <row r="57" spans="1:9" x14ac:dyDescent="0.25">
      <c r="F57" s="1"/>
      <c r="G57" s="1"/>
    </row>
    <row r="58" spans="1:9" x14ac:dyDescent="0.25">
      <c r="F58" s="1"/>
      <c r="G58" s="1"/>
    </row>
    <row r="59" spans="1:9" x14ac:dyDescent="0.25">
      <c r="F59" s="1"/>
      <c r="G59" s="1"/>
    </row>
    <row r="60" spans="1:9" ht="20.25" x14ac:dyDescent="0.3">
      <c r="A60" s="19" t="s">
        <v>96</v>
      </c>
      <c r="B60" s="20"/>
      <c r="C60" s="20"/>
      <c r="D60" s="20"/>
      <c r="E60" s="20"/>
      <c r="F60" s="20"/>
      <c r="G60" s="20"/>
    </row>
    <row r="61" spans="1:9" ht="16.5" x14ac:dyDescent="0.3">
      <c r="A61" s="4" t="s">
        <v>56</v>
      </c>
      <c r="B61" s="4" t="s">
        <v>59</v>
      </c>
      <c r="C61" s="4" t="s">
        <v>60</v>
      </c>
      <c r="D61" s="4" t="s">
        <v>78</v>
      </c>
      <c r="E61" s="4" t="s">
        <v>79</v>
      </c>
      <c r="F61" s="4" t="s">
        <v>80</v>
      </c>
      <c r="G61" s="4" t="s">
        <v>82</v>
      </c>
    </row>
    <row r="62" spans="1:9" x14ac:dyDescent="0.25">
      <c r="A62" s="5">
        <v>0</v>
      </c>
      <c r="B62" s="18">
        <f>L15</f>
        <v>0</v>
      </c>
      <c r="C62" s="1">
        <v>0.25180000000000002</v>
      </c>
      <c r="D62" s="16">
        <f>C62</f>
        <v>0.25180000000000002</v>
      </c>
      <c r="E62" s="16">
        <v>1.55</v>
      </c>
      <c r="F62" s="16">
        <f>E62/100*0.2</f>
        <v>3.1000000000000003E-3</v>
      </c>
      <c r="G62" s="17">
        <f>D62/(F62*1)</f>
        <v>81.225806451612897</v>
      </c>
    </row>
    <row r="63" spans="1:9" x14ac:dyDescent="0.25">
      <c r="A63" s="5">
        <v>0.25</v>
      </c>
      <c r="B63" s="18">
        <f t="shared" ref="B63:B66" si="18">L16</f>
        <v>6.7645367779523943E-2</v>
      </c>
      <c r="F63" s="1"/>
    </row>
    <row r="64" spans="1:9" x14ac:dyDescent="0.25">
      <c r="A64" s="5">
        <v>0.5</v>
      </c>
      <c r="B64" s="18">
        <f t="shared" si="18"/>
        <v>9.9842845643757908E-2</v>
      </c>
      <c r="F64" s="1"/>
      <c r="G64" s="1"/>
    </row>
    <row r="65" spans="1:7" x14ac:dyDescent="0.25">
      <c r="A65" s="5">
        <v>0.75</v>
      </c>
      <c r="B65" s="18">
        <f t="shared" si="18"/>
        <v>0.20462877074629154</v>
      </c>
      <c r="F65" s="1"/>
      <c r="G65" s="1"/>
    </row>
    <row r="66" spans="1:7" x14ac:dyDescent="0.25">
      <c r="A66" s="5">
        <v>1</v>
      </c>
      <c r="B66" s="18">
        <f t="shared" si="18"/>
        <v>0.3712399862010809</v>
      </c>
      <c r="F66" s="1"/>
      <c r="G66" s="1"/>
    </row>
    <row r="67" spans="1:7" x14ac:dyDescent="0.25">
      <c r="A67" s="5">
        <v>2</v>
      </c>
      <c r="B67" s="18"/>
      <c r="F67" s="1"/>
      <c r="G67" s="1"/>
    </row>
    <row r="68" spans="1:7" x14ac:dyDescent="0.25">
      <c r="A68" s="5">
        <v>4</v>
      </c>
      <c r="B68" s="18"/>
    </row>
    <row r="69" spans="1:7" x14ac:dyDescent="0.25">
      <c r="G69" s="1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M26" sqref="M26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14859400</v>
      </c>
      <c r="B4" s="5" t="s">
        <v>33</v>
      </c>
      <c r="C4" s="5">
        <v>44.444000000000003</v>
      </c>
      <c r="D4" s="5">
        <f t="shared" ref="D4:D10" si="0">A4/13346600*40</f>
        <v>44.53388878066324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14790200</v>
      </c>
      <c r="B5" s="5">
        <v>0</v>
      </c>
      <c r="C5" s="5">
        <v>44.444000000000003</v>
      </c>
      <c r="D5" s="5">
        <f t="shared" si="0"/>
        <v>44.326495137338348</v>
      </c>
      <c r="E5" s="2">
        <f>(D4-D5)/D4*100</f>
        <v>0.46569848042316653</v>
      </c>
      <c r="F5" s="8">
        <f>(L5+L15+L25+L35)/(E5/100*D4)*100</f>
        <v>0</v>
      </c>
      <c r="G5" s="5">
        <f>(L5+L15+L25+L35+D5)/D4*100</f>
        <v>99.534301519576829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14346900</v>
      </c>
      <c r="B6" s="5">
        <v>15</v>
      </c>
      <c r="C6" s="5">
        <v>44.444000000000003</v>
      </c>
      <c r="D6" s="5">
        <f t="shared" si="0"/>
        <v>42.997917072512848</v>
      </c>
      <c r="E6" s="2">
        <f>(D4-D6)/D4*100</f>
        <v>3.4489952487987434</v>
      </c>
      <c r="F6" s="8">
        <f>(L6+L16+L26+L36)/(E6/100*D4)*100</f>
        <v>32.770625118639153</v>
      </c>
      <c r="G6" s="5">
        <f>(L6+L16+L26+L36+D6)/D4*100</f>
        <v>97.681262054544774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14141700</v>
      </c>
      <c r="B7" s="5">
        <v>30</v>
      </c>
      <c r="C7" s="5">
        <v>44.444000000000003</v>
      </c>
      <c r="D7" s="5">
        <f>A7/13346600*40</f>
        <v>42.382928985659269</v>
      </c>
      <c r="E7" s="2">
        <f>(D4-D7)/D4*100</f>
        <v>4.8299392976836195</v>
      </c>
      <c r="F7" s="8">
        <f>(L7+L17+L27+L37)/(E7/100*D4)*100</f>
        <v>32.273713466378595</v>
      </c>
      <c r="G7" s="5">
        <f>(L7+L17+L27+L37+D7)/D4*100</f>
        <v>96.728861471850806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14001800</v>
      </c>
      <c r="B8" s="5">
        <v>45</v>
      </c>
      <c r="C8" s="5">
        <v>44.444000000000003</v>
      </c>
      <c r="D8" s="5">
        <f t="shared" si="0"/>
        <v>41.963646172058802</v>
      </c>
      <c r="E8" s="2">
        <f>(D4-D8)/D4*100</f>
        <v>5.7714308787703406</v>
      </c>
      <c r="F8" s="8">
        <f>(L8+L18+L28+L38)/(E8/100*D4)*100</f>
        <v>34.348599821114291</v>
      </c>
      <c r="G8" s="5">
        <f>(L8+L18+L28+L38+D8)/D4*100</f>
        <v>96.210974817730715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13445200</v>
      </c>
      <c r="B9" s="5">
        <v>60</v>
      </c>
      <c r="C9" s="5">
        <v>44.444000000000003</v>
      </c>
      <c r="D9" s="5">
        <f t="shared" si="0"/>
        <v>40.295505971558299</v>
      </c>
      <c r="E9" s="2">
        <f>(D4-D9)/D4*100</f>
        <v>9.5172079626364461</v>
      </c>
      <c r="F9" s="23">
        <f>(L9+L19+L29+L39)/(E9/100*D4)*100</f>
        <v>33.56150309671132</v>
      </c>
      <c r="G9" s="5">
        <f>(L9+L19+L29+L39+D9)/D4*100</f>
        <v>93.676910082464232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12328100</v>
      </c>
      <c r="B10" s="5">
        <v>120</v>
      </c>
      <c r="C10" s="5">
        <v>44.444000000000003</v>
      </c>
      <c r="D10" s="5">
        <f t="shared" si="0"/>
        <v>36.94753720048552</v>
      </c>
      <c r="E10" s="2">
        <f>(D4-D10)/D4*100</f>
        <v>17.03500814299365</v>
      </c>
      <c r="F10" s="8">
        <f>(L10+L20+L30+L40)/(E10/100*D4)*100</f>
        <v>22.900132891275202</v>
      </c>
      <c r="G10" s="5">
        <f>(L10+L20+L30+L40+D10)/D4*100</f>
        <v>86.866031359791435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10871800</v>
      </c>
      <c r="B11" s="5">
        <v>240</v>
      </c>
      <c r="C11" s="5">
        <v>44.444000000000003</v>
      </c>
      <c r="D11" s="5">
        <f>A11/13346600*40</f>
        <v>32.582979934964712</v>
      </c>
      <c r="E11" s="2">
        <f>(D4-D11)/D4*100</f>
        <v>26.835538447043618</v>
      </c>
      <c r="F11" s="23">
        <f>(L11+L21+L31+L41)/(E11/100*D4)*100</f>
        <v>21.832094146546094</v>
      </c>
      <c r="G11" s="5">
        <f>(L11+L21+L31+L41+D11)/D4*100</f>
        <v>79.023221571447522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62</v>
      </c>
      <c r="L12" s="4" t="s">
        <v>10</v>
      </c>
      <c r="M12" s="4" t="s">
        <v>11</v>
      </c>
      <c r="N12" s="4" t="s">
        <v>66</v>
      </c>
      <c r="O12" s="4" t="s">
        <v>64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51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70</v>
      </c>
      <c r="F14" s="1">
        <f>A4/2</f>
        <v>7429700</v>
      </c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>
        <v>8</v>
      </c>
      <c r="D15" s="1" t="s">
        <v>52</v>
      </c>
      <c r="E15">
        <v>180.16</v>
      </c>
      <c r="F15" s="1">
        <f>1000*C15/E15</f>
        <v>44.40497335701599</v>
      </c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75</v>
      </c>
      <c r="D16" s="1" t="s">
        <v>69</v>
      </c>
      <c r="F16" s="1">
        <f t="shared" ref="F16:F21" si="6">A6/2</f>
        <v>7173450</v>
      </c>
      <c r="G16" s="1"/>
      <c r="H16" s="13"/>
      <c r="I16" s="18">
        <v>98900</v>
      </c>
      <c r="J16" s="5">
        <v>15</v>
      </c>
      <c r="K16" s="5">
        <v>0</v>
      </c>
      <c r="L16" s="5">
        <f t="shared" si="3"/>
        <v>0.30326957721645137</v>
      </c>
      <c r="M16" s="5">
        <f t="shared" ref="M16:M21" si="7">L16/(L6+L16+L26+L36)*100</f>
        <v>60.25053445114542</v>
      </c>
      <c r="N16" s="2">
        <f>L16/(D4-D6)*100</f>
        <v>19.744476776961399</v>
      </c>
      <c r="O16" s="2">
        <f>E6*N16/100</f>
        <v>0.68098606593756994</v>
      </c>
      <c r="R16" s="2"/>
    </row>
    <row r="17" spans="1:18" ht="16.5" x14ac:dyDescent="0.3">
      <c r="A17" s="1" t="s">
        <v>48</v>
      </c>
      <c r="C17" s="18" t="s">
        <v>54</v>
      </c>
      <c r="D17" s="1" t="s">
        <v>57</v>
      </c>
      <c r="F17" s="1">
        <f t="shared" si="6"/>
        <v>7070850</v>
      </c>
      <c r="G17" s="1"/>
      <c r="H17" s="13"/>
      <c r="I17" s="18">
        <v>126507</v>
      </c>
      <c r="J17" s="5">
        <v>30</v>
      </c>
      <c r="K17" s="5">
        <v>0</v>
      </c>
      <c r="L17" s="5">
        <f t="shared" si="3"/>
        <v>0.38792441258768068</v>
      </c>
      <c r="M17" s="5">
        <f t="shared" si="7"/>
        <v>55.881220052648082</v>
      </c>
      <c r="N17" s="2">
        <f>L17/(D4-D7)*100</f>
        <v>18.034944841308135</v>
      </c>
      <c r="O17" s="2">
        <f t="shared" ref="O17:O20" si="8">E7*N17/100</f>
        <v>0.87107688820590634</v>
      </c>
      <c r="R17" s="2"/>
    </row>
    <row r="18" spans="1:18" ht="18" x14ac:dyDescent="0.25">
      <c r="A18" s="1" t="s">
        <v>38</v>
      </c>
      <c r="C18" s="18" t="s">
        <v>76</v>
      </c>
      <c r="F18" s="1">
        <f t="shared" si="6"/>
        <v>7000900</v>
      </c>
      <c r="G18" s="1"/>
      <c r="H18" s="13"/>
      <c r="I18" s="18">
        <v>132628</v>
      </c>
      <c r="J18" s="5">
        <v>45</v>
      </c>
      <c r="K18" s="5">
        <v>0</v>
      </c>
      <c r="L18" s="5">
        <f t="shared" si="3"/>
        <v>0.40669400896929742</v>
      </c>
      <c r="M18" s="5">
        <f t="shared" si="7"/>
        <v>46.066436421223337</v>
      </c>
      <c r="N18" s="2">
        <f>L18/(D4-D8)*100</f>
        <v>15.82317589817405</v>
      </c>
      <c r="O18" s="2">
        <f t="shared" si="8"/>
        <v>0.91322365978936337</v>
      </c>
      <c r="R18" s="2"/>
    </row>
    <row r="19" spans="1:18" x14ac:dyDescent="0.25">
      <c r="A19" s="1" t="s">
        <v>49</v>
      </c>
      <c r="C19" s="18" t="s">
        <v>55</v>
      </c>
      <c r="F19" s="1">
        <f t="shared" si="6"/>
        <v>6722600</v>
      </c>
      <c r="G19" s="1"/>
      <c r="H19" s="13"/>
      <c r="I19" s="18">
        <v>167246</v>
      </c>
      <c r="J19" s="5">
        <v>60</v>
      </c>
      <c r="K19" s="5">
        <v>0</v>
      </c>
      <c r="L19" s="5">
        <f t="shared" si="3"/>
        <v>0.51284756027444522</v>
      </c>
      <c r="M19" s="5">
        <f t="shared" si="7"/>
        <v>36.053440211476747</v>
      </c>
      <c r="N19" s="2">
        <f>L19/(D4-D9)*100</f>
        <v>12.100076453045732</v>
      </c>
      <c r="O19" s="2">
        <f t="shared" si="8"/>
        <v>1.1515894396743662</v>
      </c>
      <c r="R19" s="2"/>
    </row>
    <row r="20" spans="1:18" ht="16.5" x14ac:dyDescent="0.3">
      <c r="A20" s="1" t="s">
        <v>53</v>
      </c>
      <c r="C20" s="1" t="s">
        <v>71</v>
      </c>
      <c r="D20" s="1" t="s">
        <v>58</v>
      </c>
      <c r="F20" s="1">
        <f t="shared" si="6"/>
        <v>6164050</v>
      </c>
      <c r="G20" s="1"/>
      <c r="H20" s="13"/>
      <c r="I20" s="18">
        <v>261495</v>
      </c>
      <c r="J20" s="5">
        <v>120</v>
      </c>
      <c r="K20" s="5">
        <v>0</v>
      </c>
      <c r="L20" s="5">
        <f t="shared" si="3"/>
        <v>0.80185518801027256</v>
      </c>
      <c r="M20" s="5">
        <f t="shared" si="7"/>
        <v>46.155661025765617</v>
      </c>
      <c r="N20" s="2">
        <f>L20/(D4-D10)*100</f>
        <v>10.569707711746839</v>
      </c>
      <c r="O20" s="2">
        <f t="shared" si="8"/>
        <v>1.8005505693867017</v>
      </c>
      <c r="R20" s="2"/>
    </row>
    <row r="21" spans="1:18" x14ac:dyDescent="0.25">
      <c r="A21" s="1" t="s">
        <v>65</v>
      </c>
      <c r="F21" s="1">
        <f t="shared" si="6"/>
        <v>5435900</v>
      </c>
      <c r="G21" s="1"/>
      <c r="H21" s="13"/>
      <c r="I21" s="18">
        <v>354650</v>
      </c>
      <c r="J21" s="5">
        <v>240</v>
      </c>
      <c r="K21" s="5">
        <v>0</v>
      </c>
      <c r="L21" s="5">
        <f t="shared" si="3"/>
        <v>1.087508145195293</v>
      </c>
      <c r="M21" s="5">
        <f t="shared" si="7"/>
        <v>41.680813730081674</v>
      </c>
      <c r="N21" s="24">
        <f>L21/(D4-D11)*100</f>
        <v>9.0997944945979423</v>
      </c>
      <c r="O21" s="24">
        <f>E11*N21/100</f>
        <v>2.4419788501997894</v>
      </c>
      <c r="R21" s="2"/>
    </row>
    <row r="22" spans="1:18" ht="20.25" x14ac:dyDescent="0.3">
      <c r="A22" s="19" t="s">
        <v>61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67</v>
      </c>
      <c r="O22" s="4" t="s">
        <v>26</v>
      </c>
      <c r="R22" s="2"/>
    </row>
    <row r="23" spans="1:18" ht="16.5" x14ac:dyDescent="0.3">
      <c r="A23" s="4" t="s">
        <v>56</v>
      </c>
      <c r="B23" s="4" t="s">
        <v>95</v>
      </c>
      <c r="C23" s="4" t="s">
        <v>60</v>
      </c>
      <c r="D23" s="4" t="s">
        <v>78</v>
      </c>
      <c r="E23" s="4" t="s">
        <v>79</v>
      </c>
      <c r="F23" s="4" t="s">
        <v>80</v>
      </c>
      <c r="G23" s="4" t="s">
        <v>81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9.7142999999999997</v>
      </c>
      <c r="D24" s="16">
        <f>(C24/100)*44.4</f>
        <v>4.3131491999999998</v>
      </c>
      <c r="E24" s="16">
        <v>1.55</v>
      </c>
      <c r="F24" s="16">
        <f>E24/100*0.2</f>
        <v>3.1000000000000003E-3</v>
      </c>
      <c r="G24" s="17">
        <f>D24/(F24*1)</f>
        <v>1391.3384516129031</v>
      </c>
      <c r="H24" s="14"/>
      <c r="I24" s="18">
        <v>0</v>
      </c>
      <c r="J24" s="5" t="s">
        <v>33</v>
      </c>
      <c r="K24" s="5">
        <v>0</v>
      </c>
      <c r="L24" s="5">
        <f t="shared" ref="L24:L31" si="9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10">E4*N24/100</f>
        <v>#DIV/0!</v>
      </c>
      <c r="R24" s="2"/>
    </row>
    <row r="25" spans="1:18" x14ac:dyDescent="0.25">
      <c r="A25" s="5">
        <v>0.25</v>
      </c>
      <c r="B25" s="18">
        <v>3.4</v>
      </c>
      <c r="F25" s="1"/>
      <c r="H25" s="14"/>
      <c r="I25" s="18">
        <v>0</v>
      </c>
      <c r="J25" s="5">
        <v>0</v>
      </c>
      <c r="K25" s="5">
        <v>0</v>
      </c>
      <c r="L25" s="5">
        <f t="shared" si="9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4.8</v>
      </c>
      <c r="F26" s="1"/>
      <c r="G26" s="1"/>
      <c r="H26" s="14"/>
      <c r="I26" s="18">
        <v>1479</v>
      </c>
      <c r="J26" s="5">
        <v>15</v>
      </c>
      <c r="K26" s="5">
        <v>0</v>
      </c>
      <c r="L26" s="5">
        <f t="shared" si="9"/>
        <v>4.4881083336494329E-3</v>
      </c>
      <c r="M26" s="5">
        <f>L26/(L26+L16+L6+L36)*100</f>
        <v>0.89165200235043274</v>
      </c>
      <c r="N26" s="2">
        <f>L26/(D4-D6)*100</f>
        <v>0.29219993505309988</v>
      </c>
      <c r="O26" s="2">
        <f>E6*N26/100</f>
        <v>1.0077961876974429E-2</v>
      </c>
      <c r="R26" s="2"/>
    </row>
    <row r="27" spans="1:18" x14ac:dyDescent="0.25">
      <c r="A27" s="5">
        <v>0.75</v>
      </c>
      <c r="B27" s="18">
        <v>5.7</v>
      </c>
      <c r="F27" s="1"/>
      <c r="G27" s="1"/>
      <c r="H27" s="14"/>
      <c r="I27" s="18">
        <v>1838</v>
      </c>
      <c r="J27" s="5">
        <v>30</v>
      </c>
      <c r="K27" s="5">
        <v>0</v>
      </c>
      <c r="L27" s="5">
        <f t="shared" si="9"/>
        <v>5.5775139399916549E-3</v>
      </c>
      <c r="M27" s="5">
        <f t="shared" ref="M27" si="11">L27/(L27+L17+L7+L37)*100</f>
        <v>0.80345106859429416</v>
      </c>
      <c r="N27" s="2">
        <f>L27/(D4-D7)*100</f>
        <v>0.2593034957206794</v>
      </c>
      <c r="O27" s="2">
        <f>E7*N27/100</f>
        <v>1.2524201440080459E-2</v>
      </c>
      <c r="R27" s="2"/>
    </row>
    <row r="28" spans="1:18" x14ac:dyDescent="0.25">
      <c r="A28" s="5">
        <v>1</v>
      </c>
      <c r="B28" s="18">
        <v>9.5</v>
      </c>
      <c r="F28" s="1"/>
      <c r="G28" s="1"/>
      <c r="H28" s="14"/>
      <c r="I28" s="18">
        <v>1302</v>
      </c>
      <c r="J28" s="5">
        <v>45</v>
      </c>
      <c r="K28" s="5">
        <v>0</v>
      </c>
      <c r="L28" s="5">
        <f t="shared" si="9"/>
        <v>3.9509919204946328E-3</v>
      </c>
      <c r="M28" s="5">
        <f>L28/(L28+L18+L8+L38)*100</f>
        <v>0.44753085634948081</v>
      </c>
      <c r="N28" s="2">
        <f>L28/(D4-D8)*100</f>
        <v>0.15372058292348903</v>
      </c>
      <c r="O28" s="2">
        <f>E8*N28/100</f>
        <v>8.8718771898720124E-3</v>
      </c>
      <c r="R28" s="2"/>
    </row>
    <row r="29" spans="1:18" x14ac:dyDescent="0.25">
      <c r="A29" s="5">
        <v>2</v>
      </c>
      <c r="B29" s="18">
        <v>17.03</v>
      </c>
      <c r="F29" s="1"/>
      <c r="G29" s="1"/>
      <c r="H29" s="14"/>
      <c r="I29" s="18">
        <v>2086</v>
      </c>
      <c r="J29" s="5">
        <v>60</v>
      </c>
      <c r="K29" s="5">
        <v>0</v>
      </c>
      <c r="L29" s="5">
        <f t="shared" si="9"/>
        <v>6.3300838296096807E-3</v>
      </c>
      <c r="M29" s="5">
        <f>L29/(L29+L19+L9+L39)*100</f>
        <v>0.44500806197135473</v>
      </c>
      <c r="N29" s="2">
        <f>L29/(D4-D9)*100</f>
        <v>0.14935139449913123</v>
      </c>
      <c r="O29" s="2">
        <f>E9*N29/100</f>
        <v>1.4214082809579889E-2</v>
      </c>
      <c r="R29" s="2"/>
    </row>
    <row r="30" spans="1:18" x14ac:dyDescent="0.25">
      <c r="A30" s="5">
        <v>4</v>
      </c>
      <c r="B30" s="1">
        <v>26.8</v>
      </c>
      <c r="H30" s="14"/>
      <c r="I30" s="18">
        <v>2309</v>
      </c>
      <c r="J30" s="5">
        <v>120</v>
      </c>
      <c r="K30" s="5">
        <v>0</v>
      </c>
      <c r="L30" s="5">
        <f t="shared" si="9"/>
        <v>7.0067898190645985E-3</v>
      </c>
      <c r="M30" s="5">
        <f>L30/(L30+L20+L10+L40)*100</f>
        <v>0.40331848019843214</v>
      </c>
      <c r="N30" s="2">
        <f>L30/(D4-D10)*100</f>
        <v>9.2360467940512406E-2</v>
      </c>
      <c r="O30" s="2">
        <f t="shared" ref="O30:O31" si="12">E10*N30/100</f>
        <v>1.5733613234573327E-2</v>
      </c>
      <c r="R30" s="2"/>
    </row>
    <row r="31" spans="1:18" x14ac:dyDescent="0.25">
      <c r="G31" s="1"/>
      <c r="H31" s="14"/>
      <c r="I31" s="18">
        <v>2456</v>
      </c>
      <c r="J31" s="5">
        <v>240</v>
      </c>
      <c r="K31" s="5">
        <v>0</v>
      </c>
      <c r="L31" s="5">
        <f t="shared" si="9"/>
        <v>7.452869552023669E-3</v>
      </c>
      <c r="M31" s="5">
        <f>L31/(L31+L21+L11+L41)*100</f>
        <v>0.28564537095647341</v>
      </c>
      <c r="N31" s="24">
        <f>L31/(D4-D11)*100</f>
        <v>6.2362366312468095E-2</v>
      </c>
      <c r="O31" s="24">
        <f t="shared" si="12"/>
        <v>1.6735276788268555E-2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3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4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3"/>
        <v>0</v>
      </c>
      <c r="M35" s="5" t="e">
        <f t="shared" ref="M35:M41" si="15">L35/(L5+L15+L25+L35)*100</f>
        <v>#DIV/0!</v>
      </c>
      <c r="N35" s="2">
        <f>L35/(D4-D5)*100</f>
        <v>0</v>
      </c>
      <c r="O35" s="2">
        <f t="shared" si="14"/>
        <v>0</v>
      </c>
      <c r="Q35" s="2"/>
      <c r="R35" s="2"/>
    </row>
    <row r="36" spans="1:18" x14ac:dyDescent="0.25">
      <c r="F36" s="1"/>
      <c r="G36" s="1"/>
      <c r="H36" s="13"/>
      <c r="I36" s="1">
        <v>63886</v>
      </c>
      <c r="J36" s="5">
        <v>15</v>
      </c>
      <c r="K36" s="5">
        <v>0</v>
      </c>
      <c r="L36" s="5">
        <f t="shared" si="13"/>
        <v>0.19558984485622222</v>
      </c>
      <c r="M36" s="5">
        <f t="shared" si="15"/>
        <v>38.857813546504133</v>
      </c>
      <c r="N36" s="2">
        <f>L36/(D4-D6)*100</f>
        <v>12.733948406624652</v>
      </c>
      <c r="O36" s="2">
        <f>E6*N36/100</f>
        <v>0.43919327552896753</v>
      </c>
      <c r="Q36" s="2"/>
      <c r="R36" s="2"/>
    </row>
    <row r="37" spans="1:18" x14ac:dyDescent="0.25">
      <c r="F37" s="1"/>
      <c r="G37" s="1"/>
      <c r="H37" s="13"/>
      <c r="I37" s="1">
        <v>98216</v>
      </c>
      <c r="J37" s="5">
        <v>30</v>
      </c>
      <c r="K37" s="5">
        <v>0</v>
      </c>
      <c r="L37" s="5">
        <f t="shared" si="13"/>
        <v>0.30069267448891335</v>
      </c>
      <c r="M37" s="5">
        <f t="shared" si="15"/>
        <v>43.315328878757612</v>
      </c>
      <c r="N37" s="2">
        <f>L37/(D4-D7)*100</f>
        <v>13.979465129349769</v>
      </c>
      <c r="O37" s="2">
        <f t="shared" ref="O37:O41" si="16">E7*N37/100</f>
        <v>0.67519967988844276</v>
      </c>
      <c r="Q37" s="2"/>
      <c r="R37" s="2"/>
    </row>
    <row r="38" spans="1:18" x14ac:dyDescent="0.25">
      <c r="F38" s="1"/>
      <c r="G38" s="1"/>
      <c r="H38" s="13"/>
      <c r="I38" s="1">
        <v>154235</v>
      </c>
      <c r="J38" s="5">
        <v>45</v>
      </c>
      <c r="K38" s="5">
        <v>0</v>
      </c>
      <c r="L38" s="5">
        <f t="shared" si="13"/>
        <v>0.4721973471715154</v>
      </c>
      <c r="M38" s="5">
        <f t="shared" si="15"/>
        <v>53.486032722427183</v>
      </c>
      <c r="N38" s="2">
        <f>L38/(D4-D8)*100</f>
        <v>18.371703340016758</v>
      </c>
      <c r="O38" s="2">
        <f t="shared" si="16"/>
        <v>1.0603101595218092</v>
      </c>
    </row>
    <row r="39" spans="1:18" x14ac:dyDescent="0.25">
      <c r="F39" s="1"/>
      <c r="G39" s="1"/>
      <c r="H39" s="13"/>
      <c r="I39" s="1">
        <v>295043</v>
      </c>
      <c r="J39" s="5">
        <v>60</v>
      </c>
      <c r="K39" s="5">
        <v>0</v>
      </c>
      <c r="L39" s="5">
        <f t="shared" si="13"/>
        <v>0.90328733362418001</v>
      </c>
      <c r="M39" s="5">
        <f t="shared" si="15"/>
        <v>63.501551726551895</v>
      </c>
      <c r="N39" s="2">
        <f>L39/(D4-D9)*100</f>
        <v>21.312075249166455</v>
      </c>
      <c r="O39" s="2">
        <f t="shared" si="16"/>
        <v>2.0283145226167409</v>
      </c>
    </row>
    <row r="40" spans="1:18" x14ac:dyDescent="0.25">
      <c r="F40" s="1"/>
      <c r="G40" s="1"/>
      <c r="H40" s="13"/>
      <c r="I40" s="1">
        <v>303253</v>
      </c>
      <c r="J40" s="5">
        <v>120</v>
      </c>
      <c r="K40" s="5">
        <v>0</v>
      </c>
      <c r="L40" s="5">
        <f t="shared" si="13"/>
        <v>0.92842261563071649</v>
      </c>
      <c r="M40" s="5">
        <f t="shared" si="15"/>
        <v>53.441020494035953</v>
      </c>
      <c r="N40" s="2">
        <f>L40/(D4-D10)*100</f>
        <v>12.238064711587846</v>
      </c>
      <c r="O40" s="2">
        <f t="shared" si="16"/>
        <v>2.084755320163822</v>
      </c>
    </row>
    <row r="41" spans="1:18" x14ac:dyDescent="0.25">
      <c r="F41" s="1"/>
      <c r="G41" s="1"/>
      <c r="H41" s="13"/>
      <c r="I41" s="1">
        <v>494578</v>
      </c>
      <c r="J41" s="5">
        <v>240</v>
      </c>
      <c r="K41" s="5">
        <v>0</v>
      </c>
      <c r="L41" s="5">
        <f t="shared" si="13"/>
        <v>1.5141726558134907</v>
      </c>
      <c r="M41" s="5">
        <f t="shared" si="15"/>
        <v>58.033540898961846</v>
      </c>
      <c r="N41" s="24">
        <f>L41/(D4-D11)*100</f>
        <v>12.669937285635683</v>
      </c>
      <c r="O41" s="24">
        <f t="shared" si="16"/>
        <v>3.400045891503078</v>
      </c>
    </row>
    <row r="42" spans="1:18" ht="20.25" x14ac:dyDescent="0.3">
      <c r="A42" s="19" t="s">
        <v>77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56</v>
      </c>
      <c r="B43" s="4" t="s">
        <v>59</v>
      </c>
      <c r="C43" s="4" t="s">
        <v>60</v>
      </c>
      <c r="D43" s="4" t="s">
        <v>78</v>
      </c>
      <c r="E43" s="4" t="s">
        <v>79</v>
      </c>
      <c r="F43" s="4" t="s">
        <v>80</v>
      </c>
      <c r="G43" s="4" t="s">
        <v>82</v>
      </c>
    </row>
    <row r="44" spans="1:18" x14ac:dyDescent="0.25">
      <c r="A44" s="5">
        <v>0</v>
      </c>
      <c r="B44" s="18">
        <f>L35</f>
        <v>0</v>
      </c>
      <c r="C44" s="1">
        <v>0.49440000000000001</v>
      </c>
      <c r="D44" s="16">
        <f>C44</f>
        <v>0.49440000000000001</v>
      </c>
      <c r="E44" s="16">
        <v>1.55</v>
      </c>
      <c r="F44" s="16">
        <f>E44/100*0.2</f>
        <v>3.1000000000000003E-3</v>
      </c>
      <c r="G44" s="17">
        <f>D44/(F44*1)</f>
        <v>159.48387096774192</v>
      </c>
    </row>
    <row r="45" spans="1:18" x14ac:dyDescent="0.25">
      <c r="A45" s="5">
        <v>0.25</v>
      </c>
      <c r="B45" s="18">
        <f t="shared" ref="B45:B49" si="17">L36</f>
        <v>0.19558984485622222</v>
      </c>
      <c r="F45" s="1"/>
    </row>
    <row r="46" spans="1:18" x14ac:dyDescent="0.25">
      <c r="A46" s="5">
        <v>0.5</v>
      </c>
      <c r="B46" s="18">
        <f t="shared" si="17"/>
        <v>0.30069267448891335</v>
      </c>
      <c r="F46" s="1"/>
      <c r="G46" s="1"/>
    </row>
    <row r="47" spans="1:18" x14ac:dyDescent="0.25">
      <c r="A47" s="5">
        <v>0.75</v>
      </c>
      <c r="B47" s="18">
        <f t="shared" si="17"/>
        <v>0.4721973471715154</v>
      </c>
      <c r="F47" s="1"/>
      <c r="G47" s="1"/>
    </row>
    <row r="48" spans="1:18" x14ac:dyDescent="0.25">
      <c r="A48" s="5">
        <v>1</v>
      </c>
      <c r="B48" s="18"/>
      <c r="F48" s="1"/>
      <c r="G48" s="1"/>
    </row>
    <row r="49" spans="1:7" x14ac:dyDescent="0.25">
      <c r="A49" s="5">
        <v>2</v>
      </c>
      <c r="B49" s="18">
        <f t="shared" si="17"/>
        <v>0.92842261563071649</v>
      </c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D59" s="5"/>
    </row>
    <row r="60" spans="1:7" ht="20.25" x14ac:dyDescent="0.3">
      <c r="A60" s="19" t="s">
        <v>96</v>
      </c>
      <c r="B60" s="20"/>
      <c r="C60" s="20"/>
      <c r="D60" s="20"/>
      <c r="E60" s="20"/>
      <c r="F60" s="20"/>
      <c r="G60" s="20"/>
    </row>
    <row r="61" spans="1:7" ht="16.5" x14ac:dyDescent="0.3">
      <c r="A61" s="4" t="s">
        <v>56</v>
      </c>
      <c r="B61" s="4" t="s">
        <v>59</v>
      </c>
      <c r="C61" s="4" t="s">
        <v>60</v>
      </c>
      <c r="D61" s="4" t="s">
        <v>78</v>
      </c>
      <c r="E61" s="4" t="s">
        <v>79</v>
      </c>
      <c r="F61" s="4" t="s">
        <v>80</v>
      </c>
      <c r="G61" s="4" t="s">
        <v>82</v>
      </c>
    </row>
    <row r="62" spans="1:7" x14ac:dyDescent="0.25">
      <c r="A62" s="5">
        <v>0</v>
      </c>
      <c r="B62" s="18">
        <f>L15</f>
        <v>0</v>
      </c>
      <c r="C62" s="1">
        <v>0.58009999999999995</v>
      </c>
      <c r="D62" s="16">
        <f>C62</f>
        <v>0.58009999999999995</v>
      </c>
      <c r="E62" s="16">
        <v>1.55</v>
      </c>
      <c r="F62" s="16">
        <f>E62/100*0.2</f>
        <v>3.1000000000000003E-3</v>
      </c>
      <c r="G62" s="17">
        <f>D62/(F62*1)</f>
        <v>187.12903225806448</v>
      </c>
    </row>
    <row r="63" spans="1:7" x14ac:dyDescent="0.25">
      <c r="A63" s="5">
        <v>0.25</v>
      </c>
      <c r="B63" s="18">
        <f t="shared" ref="B63:B66" si="18">L16</f>
        <v>0.30326957721645137</v>
      </c>
      <c r="F63" s="1"/>
    </row>
    <row r="64" spans="1:7" x14ac:dyDescent="0.25">
      <c r="A64" s="5">
        <v>0.5</v>
      </c>
      <c r="B64" s="18">
        <f t="shared" si="18"/>
        <v>0.38792441258768068</v>
      </c>
      <c r="F64" s="1"/>
      <c r="G64" s="1"/>
    </row>
    <row r="65" spans="1:7" x14ac:dyDescent="0.25">
      <c r="A65" s="5">
        <v>0.75</v>
      </c>
      <c r="B65" s="18">
        <f t="shared" si="18"/>
        <v>0.40669400896929742</v>
      </c>
      <c r="F65" s="1"/>
      <c r="G65" s="1"/>
    </row>
    <row r="66" spans="1:7" x14ac:dyDescent="0.25">
      <c r="A66" s="5">
        <v>1</v>
      </c>
      <c r="B66" s="18">
        <f t="shared" si="18"/>
        <v>0.51284756027444522</v>
      </c>
      <c r="F66" s="1"/>
      <c r="G66" s="1"/>
    </row>
    <row r="67" spans="1:7" x14ac:dyDescent="0.25">
      <c r="A67" s="5">
        <v>2</v>
      </c>
      <c r="B67" s="18"/>
      <c r="F67" s="1"/>
      <c r="G67" s="1"/>
    </row>
    <row r="68" spans="1:7" x14ac:dyDescent="0.25">
      <c r="A68" s="5">
        <v>4</v>
      </c>
      <c r="B68" s="18"/>
    </row>
    <row r="69" spans="1:7" x14ac:dyDescent="0.25">
      <c r="G69" s="1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"/>
  <sheetViews>
    <sheetView tabSelected="1" zoomScale="70" zoomScaleNormal="70" workbookViewId="0">
      <selection activeCell="AC28" sqref="AC28"/>
    </sheetView>
  </sheetViews>
  <sheetFormatPr defaultRowHeight="15" x14ac:dyDescent="0.25"/>
  <cols>
    <col min="1" max="1" width="13.85546875" customWidth="1"/>
    <col min="2" max="2" width="14.28515625" customWidth="1"/>
    <col min="3" max="3" width="14" customWidth="1"/>
    <col min="4" max="4" width="13.5703125" customWidth="1"/>
    <col min="5" max="5" width="13.42578125" customWidth="1"/>
    <col min="6" max="6" width="13.28515625" customWidth="1"/>
    <col min="7" max="7" width="13.85546875" customWidth="1"/>
    <col min="8" max="8" width="12.7109375" customWidth="1"/>
    <col min="9" max="9" width="15.140625" customWidth="1"/>
    <col min="10" max="10" width="13.7109375" customWidth="1"/>
    <col min="11" max="11" width="12.85546875" customWidth="1"/>
    <col min="12" max="12" width="13" customWidth="1"/>
    <col min="14" max="14" width="14.7109375" customWidth="1"/>
    <col min="15" max="15" width="13.28515625" customWidth="1"/>
    <col min="16" max="16" width="14.140625" customWidth="1"/>
    <col min="19" max="19" width="11.85546875" customWidth="1"/>
    <col min="20" max="20" width="14.28515625" customWidth="1"/>
    <col min="22" max="23" width="11.5703125" bestFit="1" customWidth="1"/>
    <col min="24" max="24" width="11.5703125" customWidth="1"/>
    <col min="25" max="25" width="9.7109375" bestFit="1" customWidth="1"/>
  </cols>
  <sheetData>
    <row r="1" spans="1:27" ht="60" x14ac:dyDescent="0.25">
      <c r="A1" s="26" t="s">
        <v>94</v>
      </c>
      <c r="B1" s="27" t="s">
        <v>83</v>
      </c>
      <c r="C1" s="27" t="s">
        <v>84</v>
      </c>
      <c r="D1" s="28" t="s">
        <v>85</v>
      </c>
      <c r="E1" s="26" t="s">
        <v>86</v>
      </c>
      <c r="F1" s="26" t="s">
        <v>87</v>
      </c>
      <c r="G1" s="29" t="s">
        <v>88</v>
      </c>
      <c r="H1" s="29" t="s">
        <v>89</v>
      </c>
      <c r="I1" s="26" t="s">
        <v>90</v>
      </c>
      <c r="J1" s="26" t="s">
        <v>91</v>
      </c>
      <c r="K1" s="30" t="s">
        <v>92</v>
      </c>
      <c r="L1" s="30" t="s">
        <v>93</v>
      </c>
      <c r="N1" s="26" t="s">
        <v>97</v>
      </c>
      <c r="O1" s="26" t="s">
        <v>99</v>
      </c>
      <c r="P1" s="26" t="s">
        <v>98</v>
      </c>
      <c r="S1" s="26" t="s">
        <v>100</v>
      </c>
      <c r="T1" s="26" t="s">
        <v>101</v>
      </c>
      <c r="V1" s="26" t="s">
        <v>102</v>
      </c>
      <c r="W1" s="26" t="s">
        <v>103</v>
      </c>
      <c r="X1" s="26"/>
      <c r="Y1" s="26" t="s">
        <v>104</v>
      </c>
      <c r="Z1" s="26" t="s">
        <v>105</v>
      </c>
      <c r="AA1" s="26" t="s">
        <v>106</v>
      </c>
    </row>
    <row r="2" spans="1:27" x14ac:dyDescent="0.25">
      <c r="A2">
        <v>1.25</v>
      </c>
      <c r="B2" s="31">
        <v>33.630000000000003</v>
      </c>
      <c r="C2" s="31">
        <v>12.8</v>
      </c>
      <c r="D2" s="32">
        <v>11</v>
      </c>
      <c r="E2">
        <v>16.100000000000001</v>
      </c>
      <c r="F2">
        <v>1.8</v>
      </c>
      <c r="G2" s="25">
        <v>29.4</v>
      </c>
      <c r="H2" s="25">
        <v>3.2</v>
      </c>
      <c r="I2">
        <v>0</v>
      </c>
      <c r="J2">
        <v>0</v>
      </c>
      <c r="K2" s="33">
        <v>69.099999999999994</v>
      </c>
      <c r="L2" s="33">
        <v>45.6</v>
      </c>
      <c r="N2">
        <v>2.9000000000000001E-2</v>
      </c>
      <c r="O2">
        <v>3.9800000000000002E-2</v>
      </c>
      <c r="P2">
        <v>0.104</v>
      </c>
      <c r="S2">
        <v>16.2</v>
      </c>
      <c r="T2">
        <v>29.4</v>
      </c>
      <c r="V2">
        <v>36.700000000000003</v>
      </c>
      <c r="W2">
        <v>52</v>
      </c>
      <c r="Y2">
        <v>41</v>
      </c>
      <c r="Z2">
        <v>59</v>
      </c>
      <c r="AA2">
        <v>0</v>
      </c>
    </row>
    <row r="3" spans="1:27" x14ac:dyDescent="0.25">
      <c r="A3">
        <v>2.5</v>
      </c>
      <c r="B3" s="31">
        <v>91.7</v>
      </c>
      <c r="C3" s="31">
        <v>44.5</v>
      </c>
      <c r="D3" s="32">
        <v>16.2</v>
      </c>
      <c r="E3">
        <v>12.2</v>
      </c>
      <c r="F3">
        <v>2</v>
      </c>
      <c r="G3" s="25">
        <v>28.6</v>
      </c>
      <c r="H3" s="25">
        <v>4.5999999999999996</v>
      </c>
      <c r="I3">
        <v>0.5</v>
      </c>
      <c r="J3">
        <v>0.1</v>
      </c>
      <c r="K3" s="33">
        <v>61.1</v>
      </c>
      <c r="L3" s="33">
        <v>41.2</v>
      </c>
      <c r="N3">
        <v>8.4000000000000005E-2</v>
      </c>
      <c r="O3">
        <v>0.13789999999999999</v>
      </c>
      <c r="P3">
        <v>0.28399999999999997</v>
      </c>
      <c r="S3">
        <v>23.6</v>
      </c>
      <c r="T3">
        <v>39.4</v>
      </c>
      <c r="V3">
        <v>25.9</v>
      </c>
      <c r="W3">
        <v>59.9</v>
      </c>
      <c r="Y3">
        <v>37.1</v>
      </c>
      <c r="Z3">
        <v>60.7</v>
      </c>
      <c r="AA3">
        <v>2.2000000000000002</v>
      </c>
    </row>
    <row r="4" spans="1:27" x14ac:dyDescent="0.25">
      <c r="A4">
        <v>5</v>
      </c>
      <c r="B4" s="31">
        <v>202.4</v>
      </c>
      <c r="C4" s="31">
        <v>61.2</v>
      </c>
      <c r="D4" s="32">
        <v>18.3</v>
      </c>
      <c r="E4">
        <v>12.5</v>
      </c>
      <c r="F4">
        <v>2.2999999999999998</v>
      </c>
      <c r="G4" s="25">
        <v>25.3</v>
      </c>
      <c r="H4" s="25">
        <v>4.5999999999999996</v>
      </c>
      <c r="I4">
        <v>0.6</v>
      </c>
      <c r="J4">
        <v>0.1</v>
      </c>
      <c r="K4" s="33">
        <v>57.3</v>
      </c>
      <c r="L4" s="33">
        <v>38.4</v>
      </c>
      <c r="N4">
        <v>6.5000000000000002E-2</v>
      </c>
      <c r="O4">
        <v>0.18790000000000001</v>
      </c>
      <c r="P4">
        <v>0.628</v>
      </c>
      <c r="S4">
        <v>31.5</v>
      </c>
      <c r="T4">
        <v>68.7</v>
      </c>
      <c r="V4">
        <v>27</v>
      </c>
      <c r="Y4">
        <v>28.1</v>
      </c>
      <c r="Z4">
        <v>69.599999999999994</v>
      </c>
      <c r="AA4">
        <v>2.2999999999999998</v>
      </c>
    </row>
    <row r="5" spans="1:27" x14ac:dyDescent="0.25">
      <c r="A5">
        <v>10</v>
      </c>
      <c r="B5" s="31">
        <v>512.9</v>
      </c>
      <c r="C5" s="31">
        <v>122.2</v>
      </c>
      <c r="D5" s="32">
        <v>24.1</v>
      </c>
      <c r="E5">
        <v>10.7</v>
      </c>
      <c r="F5">
        <v>2.6</v>
      </c>
      <c r="G5" s="25">
        <v>17.7</v>
      </c>
      <c r="H5" s="25">
        <v>4.2</v>
      </c>
      <c r="I5">
        <v>0.2</v>
      </c>
      <c r="J5">
        <v>0.1</v>
      </c>
      <c r="K5" s="33">
        <v>49.1</v>
      </c>
      <c r="L5" s="33">
        <v>28.6</v>
      </c>
      <c r="N5">
        <v>0.32</v>
      </c>
      <c r="O5">
        <v>0.37859999999999999</v>
      </c>
      <c r="P5">
        <v>1.59</v>
      </c>
      <c r="S5">
        <v>29.2</v>
      </c>
      <c r="T5">
        <v>45.6</v>
      </c>
      <c r="V5">
        <v>29</v>
      </c>
      <c r="W5">
        <v>45</v>
      </c>
      <c r="Y5">
        <v>32</v>
      </c>
      <c r="Z5">
        <v>66.599999999999994</v>
      </c>
      <c r="AA5">
        <v>1.4</v>
      </c>
    </row>
    <row r="6" spans="1:27" x14ac:dyDescent="0.25">
      <c r="A6">
        <v>20</v>
      </c>
      <c r="B6" s="31">
        <v>1391.4</v>
      </c>
      <c r="C6" s="31">
        <v>159.5</v>
      </c>
      <c r="D6" s="32">
        <v>26.8</v>
      </c>
      <c r="E6">
        <v>9.1</v>
      </c>
      <c r="F6">
        <v>2.4</v>
      </c>
      <c r="G6" s="25">
        <v>12.7</v>
      </c>
      <c r="H6" s="25">
        <v>3.4</v>
      </c>
      <c r="I6">
        <v>0.1</v>
      </c>
      <c r="J6">
        <v>0</v>
      </c>
      <c r="K6" s="33">
        <v>33.6</v>
      </c>
      <c r="L6" s="33">
        <v>21.8</v>
      </c>
      <c r="N6">
        <v>0.57999999999999996</v>
      </c>
      <c r="O6">
        <v>0.49399999999999999</v>
      </c>
      <c r="P6">
        <v>4.3099999999999996</v>
      </c>
      <c r="S6">
        <v>19.7</v>
      </c>
      <c r="T6">
        <v>12.7</v>
      </c>
      <c r="V6">
        <v>19</v>
      </c>
      <c r="W6">
        <v>12</v>
      </c>
      <c r="Y6">
        <v>38.9</v>
      </c>
      <c r="Z6">
        <v>60.2</v>
      </c>
      <c r="AA6">
        <v>0.9</v>
      </c>
    </row>
    <row r="7" spans="1:27" x14ac:dyDescent="0.25">
      <c r="B7" s="31" t="s">
        <v>0</v>
      </c>
      <c r="C7" s="31" t="s">
        <v>15</v>
      </c>
      <c r="K7" s="25"/>
      <c r="L7" s="2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0.5g (1.25%)</vt:lpstr>
      <vt:lpstr>1.0g (2.5%)</vt:lpstr>
      <vt:lpstr>2.0g (5%)</vt:lpstr>
      <vt:lpstr>4.0g (10%)</vt:lpstr>
      <vt:lpstr>8.0g (20%)</vt:lpstr>
      <vt:lpstr>Summarization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2015-11-20T11:49:27Z</dcterms:modified>
</cp:coreProperties>
</file>