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yamihs\Desktop\Thesis\Blending Chapter\Aston Online\"/>
    </mc:Choice>
  </mc:AlternateContent>
  <bookViews>
    <workbookView xWindow="0" yWindow="0" windowWidth="20490" windowHeight="7755"/>
  </bookViews>
  <sheets>
    <sheet name="Calib Curve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O85" i="1"/>
  <c r="M85" i="1"/>
  <c r="L85" i="1"/>
  <c r="J85" i="1"/>
  <c r="I85" i="1"/>
  <c r="G85" i="1"/>
  <c r="F85" i="1"/>
  <c r="D85" i="1"/>
  <c r="C85" i="1"/>
  <c r="P81" i="1"/>
  <c r="O81" i="1"/>
  <c r="M81" i="1"/>
  <c r="L81" i="1"/>
  <c r="J81" i="1"/>
  <c r="I81" i="1"/>
  <c r="G81" i="1"/>
  <c r="F81" i="1"/>
  <c r="D81" i="1"/>
  <c r="C81" i="1"/>
  <c r="P77" i="1"/>
  <c r="O77" i="1"/>
  <c r="M77" i="1"/>
  <c r="L77" i="1"/>
  <c r="J77" i="1"/>
  <c r="I77" i="1"/>
  <c r="G77" i="1"/>
  <c r="F77" i="1"/>
  <c r="D77" i="1"/>
  <c r="C77" i="1"/>
  <c r="F72" i="1"/>
  <c r="E72" i="1"/>
  <c r="F68" i="1"/>
  <c r="E68" i="1"/>
  <c r="F64" i="1"/>
  <c r="E64" i="1"/>
  <c r="F60" i="1"/>
  <c r="E60" i="1"/>
  <c r="F55" i="1"/>
  <c r="E55" i="1"/>
  <c r="F50" i="1"/>
  <c r="E50" i="1"/>
  <c r="B45" i="1"/>
  <c r="C45" i="1"/>
  <c r="E45" i="1"/>
  <c r="B44" i="1"/>
  <c r="C44" i="1"/>
  <c r="B43" i="1"/>
  <c r="C43" i="1"/>
  <c r="B42" i="1"/>
  <c r="C42" i="1"/>
  <c r="B41" i="1"/>
  <c r="C41" i="1"/>
  <c r="I38" i="1"/>
  <c r="H38" i="1"/>
  <c r="B37" i="1"/>
  <c r="C37" i="1"/>
  <c r="I35" i="1"/>
  <c r="H35" i="1"/>
  <c r="K34" i="1"/>
  <c r="B31" i="1"/>
  <c r="C31" i="1"/>
  <c r="E31" i="1"/>
  <c r="I32" i="1"/>
  <c r="H32" i="1"/>
  <c r="B28" i="1"/>
  <c r="C28" i="1"/>
  <c r="C17" i="1"/>
  <c r="D17" i="1"/>
  <c r="E28" i="1"/>
  <c r="I29" i="1"/>
  <c r="H29" i="1"/>
  <c r="E17" i="1"/>
  <c r="F17" i="1"/>
  <c r="E12" i="1"/>
  <c r="E11" i="1"/>
  <c r="E10" i="1"/>
  <c r="E9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<sst xmlns="http://schemas.openxmlformats.org/spreadsheetml/2006/main" count="65" uniqueCount="49">
  <si>
    <r>
      <t>Con(</t>
    </r>
    <r>
      <rPr>
        <sz val="11"/>
        <color theme="1"/>
        <rFont val="Calibri"/>
        <family val="2"/>
      </rPr>
      <t>µg/ml</t>
    </r>
  </si>
  <si>
    <t>Absorban</t>
  </si>
  <si>
    <t>Ab (AV)</t>
  </si>
  <si>
    <t>stdev</t>
  </si>
  <si>
    <t>amount</t>
  </si>
  <si>
    <t>amt in mcg</t>
  </si>
  <si>
    <t>!!</t>
  </si>
  <si>
    <t>(1:5)</t>
  </si>
  <si>
    <t>s</t>
  </si>
  <si>
    <t>(1:10)</t>
  </si>
  <si>
    <t>(1:40)</t>
  </si>
  <si>
    <t>(1:50)</t>
  </si>
  <si>
    <t>Non-Cohesive Pregelatinised Starch</t>
  </si>
  <si>
    <t>Abs</t>
  </si>
  <si>
    <t>Conc mcg/ml</t>
  </si>
  <si>
    <t>% Content</t>
  </si>
  <si>
    <t xml:space="preserve">Ratio </t>
  </si>
  <si>
    <t xml:space="preserve">Avarage </t>
  </si>
  <si>
    <t>SD</t>
  </si>
  <si>
    <t>(in 50 ml</t>
  </si>
  <si>
    <t>in 25 ml</t>
  </si>
  <si>
    <t>in 10 ml</t>
  </si>
  <si>
    <t>in 5 ml</t>
  </si>
  <si>
    <t>Cohesive Pregelatinised Starch</t>
  </si>
  <si>
    <t>in 50 ml</t>
  </si>
  <si>
    <t>in25ml</t>
  </si>
  <si>
    <t>in10ml</t>
  </si>
  <si>
    <t>in 5ml</t>
  </si>
  <si>
    <r>
      <rPr>
        <sz val="11"/>
        <color rgb="FFFF0000"/>
        <rFont val="Calibri"/>
        <family val="2"/>
        <scheme val="minor"/>
      </rPr>
      <t>Angle of repose test</t>
    </r>
    <r>
      <rPr>
        <sz val="11"/>
        <color theme="1"/>
        <rFont val="Calibri"/>
        <family val="2"/>
        <scheme val="minor"/>
      </rPr>
      <t xml:space="preserve"> </t>
    </r>
  </si>
  <si>
    <t>Non-sieved Pregelatinised Starch</t>
  </si>
  <si>
    <t>Height</t>
  </si>
  <si>
    <t>Base</t>
  </si>
  <si>
    <r>
      <t>Angle of repose (</t>
    </r>
    <r>
      <rPr>
        <sz val="9"/>
        <color theme="1"/>
        <rFont val="Calibri"/>
        <family val="2"/>
        <scheme val="minor"/>
      </rPr>
      <t>0)</t>
    </r>
  </si>
  <si>
    <t>Average</t>
  </si>
  <si>
    <t>Non-cohesive Pregelatinised Starch</t>
  </si>
  <si>
    <t>Non-sieved  Starch</t>
  </si>
  <si>
    <t>Non-cohesive Starch</t>
  </si>
  <si>
    <t>Cohesive  Starch</t>
  </si>
  <si>
    <r>
      <rPr>
        <sz val="14"/>
        <color theme="1"/>
        <rFont val="Calibri"/>
        <family val="2"/>
        <scheme val="minor"/>
      </rPr>
      <t>Particle Size analysis</t>
    </r>
    <r>
      <rPr>
        <sz val="11"/>
        <color theme="1"/>
        <rFont val="Calibri"/>
        <family val="2"/>
        <scheme val="minor"/>
      </rPr>
      <t xml:space="preserve"> </t>
    </r>
  </si>
  <si>
    <t>Product</t>
  </si>
  <si>
    <t>X10mcg</t>
  </si>
  <si>
    <t>AV</t>
  </si>
  <si>
    <t>X50</t>
  </si>
  <si>
    <t>X90</t>
  </si>
  <si>
    <t>VMD</t>
  </si>
  <si>
    <t>SPAN DIS</t>
  </si>
  <si>
    <t>PreStarch</t>
  </si>
  <si>
    <t>Starch</t>
  </si>
  <si>
    <t>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</si>
</sst>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5610764171718"/>
          <c:y val="5.1400554097404488E-2"/>
          <c:w val="0.82229663820758059"/>
          <c:h val="0.730532225138524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0844181977252846"/>
                  <c:y val="1.3414260717410325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'[1]Calibration curve'!$F$3:$F$7</c:f>
                <c:numCache>
                  <c:formatCode>General</c:formatCode>
                  <c:ptCount val="5"/>
                  <c:pt idx="0">
                    <c:v>6.0000000000000053E-3</c:v>
                  </c:pt>
                  <c:pt idx="1">
                    <c:v>4.0951190458886545E-2</c:v>
                  </c:pt>
                  <c:pt idx="2">
                    <c:v>1.6772994167212181E-2</c:v>
                  </c:pt>
                  <c:pt idx="3">
                    <c:v>5.0000000000000044E-3</c:v>
                  </c:pt>
                  <c:pt idx="4">
                    <c:v>3.5907288025320609E-2</c:v>
                  </c:pt>
                </c:numCache>
              </c:numRef>
            </c:plus>
            <c:minus>
              <c:numRef>
                <c:f>'[1]Calibration curve'!$F$3:$F$7</c:f>
                <c:numCache>
                  <c:formatCode>General</c:formatCode>
                  <c:ptCount val="5"/>
                  <c:pt idx="0">
                    <c:v>6.0000000000000053E-3</c:v>
                  </c:pt>
                  <c:pt idx="1">
                    <c:v>4.0951190458886545E-2</c:v>
                  </c:pt>
                  <c:pt idx="2">
                    <c:v>1.6772994167212181E-2</c:v>
                  </c:pt>
                  <c:pt idx="3">
                    <c:v>5.0000000000000044E-3</c:v>
                  </c:pt>
                  <c:pt idx="4">
                    <c:v>3.5907288025320609E-2</c:v>
                  </c:pt>
                </c:numCache>
              </c:numRef>
            </c:minus>
          </c:errBars>
          <c:xVal>
            <c:numRef>
              <c:f>'[1]Calibration curve'!$A$2:$A$7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'[1]Calibration curve'!$E$2:$E$7</c:f>
              <c:numCache>
                <c:formatCode>General</c:formatCode>
                <c:ptCount val="6"/>
                <c:pt idx="0">
                  <c:v>0</c:v>
                </c:pt>
                <c:pt idx="1">
                  <c:v>0.18200000000000002</c:v>
                </c:pt>
                <c:pt idx="2">
                  <c:v>0.34600000000000003</c:v>
                </c:pt>
                <c:pt idx="3">
                  <c:v>0.52966666666666662</c:v>
                </c:pt>
                <c:pt idx="4">
                  <c:v>0.66900000000000004</c:v>
                </c:pt>
                <c:pt idx="5">
                  <c:v>0.82633333333333336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03512"/>
        <c:axId val="130801944"/>
      </c:scatterChart>
      <c:valAx>
        <c:axId val="13080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801944"/>
        <c:crosses val="autoZero"/>
        <c:crossBetween val="midCat"/>
      </c:valAx>
      <c:valAx>
        <c:axId val="13080194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30803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</xdr:row>
      <xdr:rowOff>80962</xdr:rowOff>
    </xdr:from>
    <xdr:to>
      <xdr:col>16</xdr:col>
      <xdr:colOff>257175</xdr:colOff>
      <xdr:row>27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0.88368</cdr:y>
    </cdr:from>
    <cdr:to>
      <cdr:x>0.73563</cdr:x>
      <cdr:y>0.97049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496" y="2424111"/>
          <a:ext cx="1943104" cy="23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/>
            <a:t>Concentration</a:t>
          </a:r>
          <a:r>
            <a:rPr lang="en-GB" sz="900" b="1" baseline="0"/>
            <a:t> (</a:t>
          </a:r>
          <a:r>
            <a:rPr lang="en-GB" sz="900" b="1" baseline="0">
              <a:latin typeface="Calibri"/>
            </a:rPr>
            <a:t>µg/ml)</a:t>
          </a:r>
          <a:endParaRPr lang="en-GB" sz="900" b="1"/>
        </a:p>
      </cdr:txBody>
    </cdr:sp>
  </cdr:relSizeAnchor>
  <cdr:relSizeAnchor xmlns:cdr="http://schemas.openxmlformats.org/drawingml/2006/chartDrawing">
    <cdr:from>
      <cdr:x>0.00575</cdr:x>
      <cdr:y>0.31771</cdr:y>
    </cdr:from>
    <cdr:to>
      <cdr:x>0.07471</cdr:x>
      <cdr:y>0.71007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89" y="871538"/>
          <a:ext cx="342873" cy="1076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en-GB" sz="1100" b="1"/>
            <a:t>Absorbance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ometric%20Blen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ch"/>
      <sheetName val="Calibration curve"/>
      <sheetName val="Pregelatinised starch"/>
      <sheetName val="MCC"/>
    </sheetNames>
    <sheetDataSet>
      <sheetData sheetId="0"/>
      <sheetData sheetId="1">
        <row r="2">
          <cell r="A2">
            <v>0</v>
          </cell>
          <cell r="E2">
            <v>0</v>
          </cell>
        </row>
        <row r="3">
          <cell r="A3">
            <v>4</v>
          </cell>
          <cell r="E3">
            <v>0.18200000000000002</v>
          </cell>
          <cell r="F3">
            <v>6.0000000000000053E-3</v>
          </cell>
        </row>
        <row r="4">
          <cell r="A4">
            <v>8</v>
          </cell>
          <cell r="E4">
            <v>0.34600000000000003</v>
          </cell>
          <cell r="F4">
            <v>4.0951190458886545E-2</v>
          </cell>
        </row>
        <row r="5">
          <cell r="A5">
            <v>12</v>
          </cell>
          <cell r="E5">
            <v>0.52966666666666662</v>
          </cell>
          <cell r="F5">
            <v>1.6772994167212181E-2</v>
          </cell>
        </row>
        <row r="6">
          <cell r="A6">
            <v>16</v>
          </cell>
          <cell r="E6">
            <v>0.66900000000000004</v>
          </cell>
          <cell r="F6">
            <v>5.0000000000000044E-3</v>
          </cell>
        </row>
        <row r="7">
          <cell r="A7">
            <v>20</v>
          </cell>
          <cell r="E7">
            <v>0.82633333333333336</v>
          </cell>
          <cell r="F7">
            <v>3.5907288025320609E-2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>
      <selection activeCell="T18" sqref="T1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E1" t="s">
        <v>2</v>
      </c>
      <c r="F1" t="s">
        <v>3</v>
      </c>
    </row>
    <row r="2" spans="1:6" x14ac:dyDescent="0.25">
      <c r="A2">
        <v>0</v>
      </c>
      <c r="B2">
        <v>0</v>
      </c>
      <c r="C2">
        <v>0</v>
      </c>
      <c r="D2">
        <v>0</v>
      </c>
      <c r="E2">
        <v>0</v>
      </c>
    </row>
    <row r="3" spans="1:6" x14ac:dyDescent="0.25">
      <c r="A3">
        <v>4</v>
      </c>
      <c r="B3">
        <v>0.188</v>
      </c>
      <c r="C3">
        <v>0.17599999999999999</v>
      </c>
      <c r="D3">
        <v>0.182</v>
      </c>
      <c r="E3">
        <f>AVERAGE(B3:D3)</f>
        <v>0.18200000000000002</v>
      </c>
      <c r="F3">
        <f>STDEV(B3:D3)</f>
        <v>6.0000000000000053E-3</v>
      </c>
    </row>
    <row r="4" spans="1:6" x14ac:dyDescent="0.25">
      <c r="A4">
        <v>8</v>
      </c>
      <c r="B4">
        <v>0.374</v>
      </c>
      <c r="C4">
        <v>0.36499999999999999</v>
      </c>
      <c r="D4">
        <v>0.29899999999999999</v>
      </c>
      <c r="E4">
        <f t="shared" ref="E4:E12" si="0">AVERAGE(B4:D4)</f>
        <v>0.34600000000000003</v>
      </c>
      <c r="F4">
        <f t="shared" ref="F4:F7" si="1">STDEV(B4:D4)</f>
        <v>4.0951190458886545E-2</v>
      </c>
    </row>
    <row r="5" spans="1:6" x14ac:dyDescent="0.25">
      <c r="A5">
        <v>12</v>
      </c>
      <c r="B5">
        <v>0.52100000000000002</v>
      </c>
      <c r="C5">
        <v>0.51900000000000002</v>
      </c>
      <c r="D5">
        <v>0.54900000000000004</v>
      </c>
      <c r="E5">
        <f t="shared" si="0"/>
        <v>0.52966666666666662</v>
      </c>
      <c r="F5">
        <f t="shared" si="1"/>
        <v>1.6772994167212181E-2</v>
      </c>
    </row>
    <row r="6" spans="1:6" x14ac:dyDescent="0.25">
      <c r="A6">
        <v>16</v>
      </c>
      <c r="B6">
        <v>0.67400000000000004</v>
      </c>
      <c r="C6">
        <v>0.66900000000000004</v>
      </c>
      <c r="D6">
        <v>0.66400000000000003</v>
      </c>
      <c r="E6">
        <f t="shared" si="0"/>
        <v>0.66900000000000004</v>
      </c>
      <c r="F6">
        <f t="shared" si="1"/>
        <v>5.0000000000000044E-3</v>
      </c>
    </row>
    <row r="7" spans="1:6" x14ac:dyDescent="0.25">
      <c r="A7">
        <v>20</v>
      </c>
      <c r="B7">
        <v>0.79900000000000004</v>
      </c>
      <c r="C7">
        <v>0.86699999999999999</v>
      </c>
      <c r="D7">
        <v>0.81299999999999994</v>
      </c>
      <c r="E7">
        <f t="shared" si="0"/>
        <v>0.82633333333333336</v>
      </c>
      <c r="F7">
        <f t="shared" si="1"/>
        <v>3.5907288025320609E-2</v>
      </c>
    </row>
    <row r="8" spans="1:6" x14ac:dyDescent="0.25">
      <c r="B8">
        <v>0.26700000000000002</v>
      </c>
      <c r="C8">
        <v>0.309</v>
      </c>
      <c r="D8">
        <v>0.36699999999999999</v>
      </c>
      <c r="E8">
        <f t="shared" si="0"/>
        <v>0.31433333333333335</v>
      </c>
    </row>
    <row r="9" spans="1:6" x14ac:dyDescent="0.25">
      <c r="B9">
        <v>0.53</v>
      </c>
      <c r="C9">
        <v>0.45900000000000002</v>
      </c>
      <c r="D9">
        <v>0.39</v>
      </c>
      <c r="E9">
        <f t="shared" si="0"/>
        <v>0.45966666666666667</v>
      </c>
    </row>
    <row r="10" spans="1:6" x14ac:dyDescent="0.25">
      <c r="B10">
        <v>0.55200000000000005</v>
      </c>
      <c r="C10">
        <v>0.51200000000000001</v>
      </c>
      <c r="D10">
        <v>0.57899999999999996</v>
      </c>
      <c r="E10">
        <f t="shared" si="0"/>
        <v>0.54766666666666663</v>
      </c>
    </row>
    <row r="11" spans="1:6" x14ac:dyDescent="0.25">
      <c r="B11">
        <v>0.65300000000000002</v>
      </c>
      <c r="C11">
        <v>0.66700000000000004</v>
      </c>
      <c r="D11">
        <v>0.621</v>
      </c>
      <c r="E11">
        <f t="shared" si="0"/>
        <v>0.64700000000000002</v>
      </c>
    </row>
    <row r="12" spans="1:6" x14ac:dyDescent="0.25">
      <c r="B12">
        <v>0.77200000000000002</v>
      </c>
      <c r="C12">
        <v>0.76100000000000001</v>
      </c>
      <c r="D12">
        <v>0.79200000000000004</v>
      </c>
      <c r="E12">
        <f t="shared" si="0"/>
        <v>0.77500000000000002</v>
      </c>
    </row>
    <row r="16" spans="1:6" x14ac:dyDescent="0.25">
      <c r="A16">
        <v>6</v>
      </c>
      <c r="B16">
        <v>1</v>
      </c>
      <c r="C16" t="s">
        <v>4</v>
      </c>
      <c r="D16" t="s">
        <v>5</v>
      </c>
    </row>
    <row r="17" spans="1:20" x14ac:dyDescent="0.25">
      <c r="A17">
        <v>5</v>
      </c>
      <c r="B17" t="s">
        <v>6</v>
      </c>
      <c r="C17">
        <f>5*1/6</f>
        <v>0.83333333333333337</v>
      </c>
      <c r="D17">
        <f>C17*1000</f>
        <v>833.33333333333337</v>
      </c>
      <c r="E17">
        <f>C17/50</f>
        <v>1.6666666666666666E-2</v>
      </c>
      <c r="F17">
        <f>E17*1000</f>
        <v>16.666666666666668</v>
      </c>
      <c r="G17" t="s">
        <v>7</v>
      </c>
    </row>
    <row r="18" spans="1:20" x14ac:dyDescent="0.25">
      <c r="A18">
        <v>11</v>
      </c>
      <c r="B18">
        <v>1</v>
      </c>
      <c r="D18">
        <v>454</v>
      </c>
      <c r="S18" t="s">
        <v>8</v>
      </c>
    </row>
    <row r="19" spans="1:20" x14ac:dyDescent="0.25">
      <c r="A19">
        <v>5</v>
      </c>
      <c r="B19" t="s">
        <v>6</v>
      </c>
      <c r="C19">
        <v>0.45400000000000001</v>
      </c>
      <c r="D19">
        <v>454</v>
      </c>
      <c r="E19">
        <v>1.8159999999999999E-2</v>
      </c>
      <c r="F19">
        <v>18.16</v>
      </c>
      <c r="G19" t="s">
        <v>9</v>
      </c>
    </row>
    <row r="20" spans="1:20" x14ac:dyDescent="0.25">
      <c r="A20">
        <v>21</v>
      </c>
      <c r="B20">
        <v>1</v>
      </c>
    </row>
    <row r="21" spans="1:20" x14ac:dyDescent="0.25">
      <c r="A21">
        <v>5</v>
      </c>
      <c r="B21" t="s">
        <v>6</v>
      </c>
      <c r="C21">
        <v>0.23799999999999999</v>
      </c>
      <c r="D21">
        <v>238.095</v>
      </c>
    </row>
    <row r="22" spans="1:20" x14ac:dyDescent="0.25">
      <c r="A22">
        <v>41</v>
      </c>
      <c r="B22">
        <v>1</v>
      </c>
      <c r="G22" t="s">
        <v>10</v>
      </c>
    </row>
    <row r="23" spans="1:20" x14ac:dyDescent="0.25">
      <c r="A23">
        <v>5</v>
      </c>
      <c r="B23" t="s">
        <v>6</v>
      </c>
      <c r="C23">
        <v>0.122</v>
      </c>
      <c r="D23">
        <v>121.95</v>
      </c>
      <c r="E23">
        <v>1.2200000000000001E-2</v>
      </c>
      <c r="F23">
        <v>12.2</v>
      </c>
      <c r="S23" s="1">
        <v>4.5138888888888888E-2</v>
      </c>
    </row>
    <row r="24" spans="1:20" x14ac:dyDescent="0.25">
      <c r="A24">
        <v>51</v>
      </c>
      <c r="B24">
        <v>1</v>
      </c>
      <c r="G24" t="s">
        <v>11</v>
      </c>
      <c r="S24" s="1">
        <v>4.8611111111111112E-2</v>
      </c>
    </row>
    <row r="25" spans="1:20" x14ac:dyDescent="0.25">
      <c r="A25">
        <v>5</v>
      </c>
      <c r="B25" t="s">
        <v>6</v>
      </c>
      <c r="C25">
        <v>9.8000000000000004E-2</v>
      </c>
      <c r="D25">
        <v>98.04</v>
      </c>
      <c r="S25" s="1">
        <v>5.5555555555555552E-2</v>
      </c>
    </row>
    <row r="26" spans="1:20" x14ac:dyDescent="0.25">
      <c r="A26" t="s">
        <v>12</v>
      </c>
      <c r="S26" s="1">
        <v>7.6388888888888895E-2</v>
      </c>
    </row>
    <row r="27" spans="1:20" x14ac:dyDescent="0.25">
      <c r="A27" t="s">
        <v>13</v>
      </c>
      <c r="B27" t="s">
        <v>14</v>
      </c>
      <c r="D27" t="s">
        <v>4</v>
      </c>
      <c r="E27" t="s">
        <v>15</v>
      </c>
      <c r="F27" t="s">
        <v>16</v>
      </c>
      <c r="H27" t="s">
        <v>17</v>
      </c>
      <c r="I27" t="s">
        <v>18</v>
      </c>
    </row>
    <row r="28" spans="1:20" x14ac:dyDescent="0.25">
      <c r="A28">
        <v>0.34499999999999997</v>
      </c>
      <c r="B28">
        <f>A28/0.0421</f>
        <v>8.1947743467933485</v>
      </c>
      <c r="C28">
        <f>B28*50</f>
        <v>409.7387173396674</v>
      </c>
      <c r="E28">
        <f>C28/D17*100</f>
        <v>49.168646080760084</v>
      </c>
      <c r="F28" s="1">
        <v>4.5138888888888888E-2</v>
      </c>
      <c r="G28" t="s">
        <v>19</v>
      </c>
      <c r="S28">
        <v>48.123350000000002</v>
      </c>
      <c r="T28">
        <v>1.1518919999999999</v>
      </c>
    </row>
    <row r="29" spans="1:20" x14ac:dyDescent="0.25">
      <c r="A29">
        <v>0.32900000000000001</v>
      </c>
      <c r="B29">
        <v>7.8147200000000003</v>
      </c>
      <c r="C29">
        <v>390.73599999999999</v>
      </c>
      <c r="E29">
        <v>46.888399999999997</v>
      </c>
      <c r="F29" s="1"/>
      <c r="H29">
        <f>AVERAGE(E28:E30)</f>
        <v>48.123348693586685</v>
      </c>
      <c r="I29">
        <f>STDEV(E28:E30)</f>
        <v>1.1518924692538099</v>
      </c>
      <c r="S29">
        <v>50.793309999999998</v>
      </c>
      <c r="T29">
        <v>4.0995039999999996</v>
      </c>
    </row>
    <row r="30" spans="1:20" x14ac:dyDescent="0.25">
      <c r="A30">
        <v>0.33900000000000002</v>
      </c>
      <c r="B30">
        <v>8.0522600000000004</v>
      </c>
      <c r="C30">
        <v>402.61279999999999</v>
      </c>
      <c r="E30">
        <v>48.313000000000002</v>
      </c>
      <c r="F30" s="1"/>
      <c r="S30">
        <v>45.192369999999997</v>
      </c>
      <c r="T30">
        <v>6.5326870000000001</v>
      </c>
    </row>
    <row r="31" spans="1:20" x14ac:dyDescent="0.25">
      <c r="A31">
        <v>0.36199999999999999</v>
      </c>
      <c r="B31">
        <f>A31/0.0421</f>
        <v>8.5985748218527309</v>
      </c>
      <c r="C31">
        <f>B31*25</f>
        <v>214.96437054631826</v>
      </c>
      <c r="E31">
        <f>C31/D18*100</f>
        <v>47.348980296545875</v>
      </c>
      <c r="F31" s="1">
        <v>4.8611111111111112E-2</v>
      </c>
      <c r="G31" t="s">
        <v>20</v>
      </c>
      <c r="S31">
        <v>44.135019999999997</v>
      </c>
      <c r="T31">
        <v>8.4192450000000001</v>
      </c>
    </row>
    <row r="32" spans="1:20" x14ac:dyDescent="0.25">
      <c r="A32">
        <v>0.38</v>
      </c>
      <c r="B32">
        <v>9.0261200000000006</v>
      </c>
      <c r="C32">
        <v>225.65299999999999</v>
      </c>
      <c r="E32">
        <v>49.703299999999999</v>
      </c>
      <c r="F32" s="1"/>
      <c r="H32">
        <f>AVERAGE(E31:E33)</f>
        <v>50.793313432181954</v>
      </c>
      <c r="I32">
        <f>STDEV(E31:E33)</f>
        <v>4.0995035570579184</v>
      </c>
    </row>
    <row r="33" spans="1:11" x14ac:dyDescent="0.25">
      <c r="A33">
        <v>0.42299999999999999</v>
      </c>
      <c r="B33">
        <v>10.047499999999999</v>
      </c>
      <c r="C33">
        <v>251.1876</v>
      </c>
      <c r="E33">
        <v>55.327660000000002</v>
      </c>
      <c r="F33" s="1"/>
    </row>
    <row r="34" spans="1:11" x14ac:dyDescent="0.25">
      <c r="A34">
        <v>0.38100000000000001</v>
      </c>
      <c r="B34">
        <v>9.0498799999999999</v>
      </c>
      <c r="C34">
        <v>90.498800000000003</v>
      </c>
      <c r="E34">
        <v>38.009500000000003</v>
      </c>
      <c r="F34" s="1">
        <v>5.5555555555555552E-2</v>
      </c>
      <c r="G34" t="s">
        <v>21</v>
      </c>
      <c r="K34">
        <f>0.1*0.2/5</f>
        <v>4.000000000000001E-3</v>
      </c>
    </row>
    <row r="35" spans="1:11" x14ac:dyDescent="0.25">
      <c r="A35">
        <v>0.50900000000000001</v>
      </c>
      <c r="B35">
        <v>12.090260000000001</v>
      </c>
      <c r="C35">
        <v>120.90260000000001</v>
      </c>
      <c r="E35">
        <v>50.779000000000003</v>
      </c>
      <c r="F35" s="1"/>
      <c r="H35">
        <f>AVERAGE(E34:E36)</f>
        <v>45.192366666666665</v>
      </c>
      <c r="I35">
        <f>STDEV(E34:E36)</f>
        <v>6.5326872880410427</v>
      </c>
    </row>
    <row r="36" spans="1:11" x14ac:dyDescent="0.25">
      <c r="A36">
        <v>0.46899999999999997</v>
      </c>
      <c r="B36">
        <v>11.140140000000001</v>
      </c>
      <c r="C36">
        <v>111.4014</v>
      </c>
      <c r="E36">
        <v>46.788600000000002</v>
      </c>
      <c r="F36" s="1"/>
    </row>
    <row r="37" spans="1:11" x14ac:dyDescent="0.25">
      <c r="A37">
        <v>0.308</v>
      </c>
      <c r="B37">
        <f t="shared" ref="B37:B45" si="2">A37/0.0421</f>
        <v>7.3159144893111643</v>
      </c>
      <c r="C37">
        <f>B37*5</f>
        <v>36.579572446555822</v>
      </c>
      <c r="E37">
        <v>37.310859999999998</v>
      </c>
      <c r="F37" s="1">
        <v>7.6388888888888895E-2</v>
      </c>
      <c r="G37" t="s">
        <v>22</v>
      </c>
    </row>
    <row r="38" spans="1:11" x14ac:dyDescent="0.25">
      <c r="A38">
        <v>0.442</v>
      </c>
      <c r="B38">
        <v>10.498799999999999</v>
      </c>
      <c r="C38">
        <v>52.494059999999998</v>
      </c>
      <c r="E38">
        <v>53.543500000000002</v>
      </c>
      <c r="F38" s="1"/>
      <c r="H38">
        <f>AVERAGE(E37:E39)</f>
        <v>44.135019999999997</v>
      </c>
      <c r="I38">
        <f>STDEV(E37:E39)</f>
        <v>8.4192447843734861</v>
      </c>
    </row>
    <row r="39" spans="1:11" x14ac:dyDescent="0.25">
      <c r="A39">
        <v>0.34300000000000003</v>
      </c>
      <c r="B39">
        <v>8.1472680000000004</v>
      </c>
      <c r="C39">
        <v>40.7363</v>
      </c>
      <c r="E39">
        <v>41.550699999999999</v>
      </c>
      <c r="F39" s="1"/>
    </row>
    <row r="40" spans="1:11" x14ac:dyDescent="0.25">
      <c r="A40" t="s">
        <v>23</v>
      </c>
      <c r="F40" s="1"/>
    </row>
    <row r="41" spans="1:11" x14ac:dyDescent="0.25">
      <c r="A41">
        <v>0.497</v>
      </c>
      <c r="B41">
        <f t="shared" si="2"/>
        <v>11.805225653206652</v>
      </c>
      <c r="C41">
        <f t="shared" ref="C41:C45" si="3">B41*50</f>
        <v>590.26128266033254</v>
      </c>
      <c r="E41">
        <v>70.831379999999996</v>
      </c>
      <c r="F41" s="1">
        <v>4.5138888888888888E-2</v>
      </c>
      <c r="G41" t="s">
        <v>24</v>
      </c>
    </row>
    <row r="42" spans="1:11" x14ac:dyDescent="0.25">
      <c r="A42">
        <v>0.48299999999999998</v>
      </c>
      <c r="B42">
        <f t="shared" si="2"/>
        <v>11.472684085510689</v>
      </c>
      <c r="C42">
        <f>B42*25</f>
        <v>286.81710213776722</v>
      </c>
      <c r="E42">
        <v>63.1755</v>
      </c>
      <c r="F42" s="1">
        <v>4.8611111111111112E-2</v>
      </c>
      <c r="G42" t="s">
        <v>25</v>
      </c>
    </row>
    <row r="43" spans="1:11" x14ac:dyDescent="0.25">
      <c r="A43">
        <v>0.60099999999999998</v>
      </c>
      <c r="B43">
        <f t="shared" si="2"/>
        <v>14.275534441805226</v>
      </c>
      <c r="C43">
        <f>B43*10</f>
        <v>142.75534441805226</v>
      </c>
      <c r="E43">
        <v>59.957000000000001</v>
      </c>
      <c r="F43" s="1">
        <v>5.5555555555555552E-2</v>
      </c>
      <c r="G43" t="s">
        <v>26</v>
      </c>
    </row>
    <row r="44" spans="1:11" x14ac:dyDescent="0.25">
      <c r="A44">
        <v>0.55200000000000005</v>
      </c>
      <c r="B44">
        <f t="shared" si="2"/>
        <v>13.11163895486936</v>
      </c>
      <c r="C44">
        <f>B44*5</f>
        <v>65.558194774346802</v>
      </c>
      <c r="E44">
        <v>66.869</v>
      </c>
      <c r="F44" s="1">
        <v>7.6388888888888895E-2</v>
      </c>
      <c r="G44" t="s">
        <v>27</v>
      </c>
    </row>
    <row r="45" spans="1:11" x14ac:dyDescent="0.25">
      <c r="B45">
        <f t="shared" si="2"/>
        <v>0</v>
      </c>
      <c r="C45">
        <f t="shared" si="3"/>
        <v>0</v>
      </c>
      <c r="E45" t="e">
        <f>C45/D41*100</f>
        <v>#DIV/0!</v>
      </c>
    </row>
    <row r="46" spans="1:11" x14ac:dyDescent="0.25">
      <c r="A46" s="2" t="s">
        <v>28</v>
      </c>
      <c r="B46" s="2"/>
    </row>
    <row r="47" spans="1:11" x14ac:dyDescent="0.25">
      <c r="A47" t="s">
        <v>29</v>
      </c>
    </row>
    <row r="48" spans="1:11" x14ac:dyDescent="0.25">
      <c r="A48" t="s">
        <v>30</v>
      </c>
      <c r="B48" t="s">
        <v>31</v>
      </c>
      <c r="C48" t="s">
        <v>32</v>
      </c>
      <c r="E48" t="s">
        <v>33</v>
      </c>
      <c r="F48" t="s">
        <v>18</v>
      </c>
    </row>
    <row r="49" spans="1:6" x14ac:dyDescent="0.25">
      <c r="C49">
        <v>38.106999999999999</v>
      </c>
    </row>
    <row r="50" spans="1:6" x14ac:dyDescent="0.25">
      <c r="C50">
        <v>33.69</v>
      </c>
      <c r="E50">
        <f>AVERAGE(C49:C51)</f>
        <v>35.941333333333333</v>
      </c>
      <c r="F50">
        <f>STDEV(C49:C51)</f>
        <v>2.2097457621485184</v>
      </c>
    </row>
    <row r="51" spans="1:6" x14ac:dyDescent="0.25">
      <c r="C51">
        <v>36.027000000000001</v>
      </c>
    </row>
    <row r="53" spans="1:6" x14ac:dyDescent="0.25">
      <c r="A53" t="s">
        <v>34</v>
      </c>
    </row>
    <row r="54" spans="1:6" x14ac:dyDescent="0.25">
      <c r="C54">
        <v>25.91</v>
      </c>
    </row>
    <row r="55" spans="1:6" x14ac:dyDescent="0.25">
      <c r="C55">
        <v>27.552</v>
      </c>
      <c r="E55">
        <f>AVERAGE(C54:C56)</f>
        <v>27.975666666666669</v>
      </c>
      <c r="F55">
        <f>STDEV(C54:C56)</f>
        <v>2.3068650444560759</v>
      </c>
    </row>
    <row r="56" spans="1:6" x14ac:dyDescent="0.25">
      <c r="C56">
        <v>30.465</v>
      </c>
    </row>
    <row r="58" spans="1:6" x14ac:dyDescent="0.25">
      <c r="A58" t="s">
        <v>23</v>
      </c>
    </row>
    <row r="59" spans="1:6" x14ac:dyDescent="0.25">
      <c r="C59">
        <v>51.3401</v>
      </c>
    </row>
    <row r="60" spans="1:6" x14ac:dyDescent="0.25">
      <c r="C60">
        <v>43.530999999999999</v>
      </c>
      <c r="E60">
        <f>AVERAGE(C59:C61)</f>
        <v>48.437133333333328</v>
      </c>
      <c r="F60">
        <f>STDEV(C59:C61)</f>
        <v>4.2725891709048431</v>
      </c>
    </row>
    <row r="61" spans="1:6" x14ac:dyDescent="0.25">
      <c r="C61">
        <v>50.440300000000001</v>
      </c>
    </row>
    <row r="62" spans="1:6" x14ac:dyDescent="0.25">
      <c r="A62" t="s">
        <v>35</v>
      </c>
    </row>
    <row r="63" spans="1:6" x14ac:dyDescent="0.25">
      <c r="C63">
        <v>42.273000000000003</v>
      </c>
    </row>
    <row r="64" spans="1:6" x14ac:dyDescent="0.25">
      <c r="C64">
        <v>40.100900000000003</v>
      </c>
      <c r="E64">
        <f>AVERAGE(C63:C65)</f>
        <v>42.457966666666671</v>
      </c>
      <c r="F64">
        <f>STDEV(C63:C65)</f>
        <v>2.4547820072937894</v>
      </c>
    </row>
    <row r="65" spans="1:16" x14ac:dyDescent="0.25">
      <c r="C65">
        <v>45</v>
      </c>
    </row>
    <row r="66" spans="1:16" x14ac:dyDescent="0.25">
      <c r="A66" t="s">
        <v>36</v>
      </c>
    </row>
    <row r="67" spans="1:16" x14ac:dyDescent="0.25">
      <c r="C67">
        <v>37.942</v>
      </c>
    </row>
    <row r="68" spans="1:16" x14ac:dyDescent="0.25">
      <c r="C68">
        <v>34.508000000000003</v>
      </c>
      <c r="E68">
        <f>AVERAGE(C67:C69)</f>
        <v>36.156666666666666</v>
      </c>
      <c r="F68">
        <f>STDEV(C67:C69)</f>
        <v>1.7210744705948458</v>
      </c>
    </row>
    <row r="69" spans="1:16" x14ac:dyDescent="0.25">
      <c r="C69">
        <v>36.020000000000003</v>
      </c>
    </row>
    <row r="70" spans="1:16" x14ac:dyDescent="0.25">
      <c r="A70" t="s">
        <v>37</v>
      </c>
    </row>
    <row r="71" spans="1:16" x14ac:dyDescent="0.25">
      <c r="C71">
        <v>48.814</v>
      </c>
    </row>
    <row r="72" spans="1:16" x14ac:dyDescent="0.25">
      <c r="C72">
        <v>49.969000000000001</v>
      </c>
      <c r="E72">
        <f>AVERAGE(C71:C73)</f>
        <v>49.303533333333327</v>
      </c>
      <c r="F72">
        <f>STDEV(C71:C73)</f>
        <v>0.59726095915716271</v>
      </c>
    </row>
    <row r="73" spans="1:16" x14ac:dyDescent="0.25">
      <c r="C73">
        <v>49.127600000000001</v>
      </c>
    </row>
    <row r="74" spans="1:16" ht="18.75" x14ac:dyDescent="0.3">
      <c r="A74" s="2" t="s">
        <v>38</v>
      </c>
      <c r="B74" s="2"/>
      <c r="C74" s="2"/>
      <c r="D74" s="2"/>
    </row>
    <row r="75" spans="1:16" x14ac:dyDescent="0.25">
      <c r="A75" t="s">
        <v>39</v>
      </c>
      <c r="B75" t="s">
        <v>40</v>
      </c>
      <c r="C75" t="s">
        <v>41</v>
      </c>
      <c r="D75" t="s">
        <v>18</v>
      </c>
      <c r="E75" t="s">
        <v>42</v>
      </c>
      <c r="F75" t="s">
        <v>41</v>
      </c>
      <c r="G75" t="s">
        <v>18</v>
      </c>
      <c r="H75" t="s">
        <v>43</v>
      </c>
      <c r="I75" t="s">
        <v>41</v>
      </c>
      <c r="J75" t="s">
        <v>18</v>
      </c>
      <c r="K75" t="s">
        <v>44</v>
      </c>
      <c r="L75" t="s">
        <v>41</v>
      </c>
      <c r="M75" t="s">
        <v>18</v>
      </c>
      <c r="N75" t="s">
        <v>45</v>
      </c>
      <c r="O75" t="s">
        <v>41</v>
      </c>
      <c r="P75" t="s">
        <v>18</v>
      </c>
    </row>
    <row r="76" spans="1:16" x14ac:dyDescent="0.25">
      <c r="A76" t="s">
        <v>46</v>
      </c>
      <c r="B76">
        <v>25.5</v>
      </c>
      <c r="E76">
        <v>79.77</v>
      </c>
      <c r="H76">
        <v>137.38</v>
      </c>
      <c r="K76">
        <v>81.150000000000006</v>
      </c>
      <c r="N76">
        <v>5.6589999999999998</v>
      </c>
    </row>
    <row r="77" spans="1:16" x14ac:dyDescent="0.25">
      <c r="B77">
        <v>27.28</v>
      </c>
      <c r="C77">
        <f>AVERAGE(B76:B78)</f>
        <v>27.716666666666669</v>
      </c>
      <c r="D77">
        <f>STDEV(B76:B78)</f>
        <v>2.464190198286921</v>
      </c>
      <c r="E77">
        <v>77.2</v>
      </c>
      <c r="F77">
        <f>AVERAGE(E76:E78)</f>
        <v>77.236666666666665</v>
      </c>
      <c r="G77">
        <f>STDEV(E76:E78)</f>
        <v>2.5152004558947856</v>
      </c>
      <c r="H77">
        <v>134.78</v>
      </c>
      <c r="I77">
        <f>AVERAGE(H76:H78)</f>
        <v>134.27333333333331</v>
      </c>
      <c r="J77">
        <f>STDEV(H76:H78)</f>
        <v>3.3885296713077979</v>
      </c>
      <c r="K77">
        <v>79.92</v>
      </c>
      <c r="L77">
        <f>AVERAGE(K76:K78)</f>
        <v>79.75333333333333</v>
      </c>
      <c r="M77">
        <f>STDEV(K76:K78)</f>
        <v>1.4870216317637566</v>
      </c>
      <c r="N77">
        <v>1.3919999999999999</v>
      </c>
      <c r="O77">
        <f>AVERAGE(N76:N78)</f>
        <v>2.7976666666666667</v>
      </c>
      <c r="P77">
        <f>STDEV(N76:N78)</f>
        <v>2.4781134625624648</v>
      </c>
    </row>
    <row r="78" spans="1:16" x14ac:dyDescent="0.25">
      <c r="B78">
        <v>30.37</v>
      </c>
      <c r="E78">
        <v>74.739999999999995</v>
      </c>
      <c r="H78">
        <v>130.66</v>
      </c>
      <c r="K78">
        <v>78.19</v>
      </c>
      <c r="N78">
        <v>1.3420000000000001</v>
      </c>
    </row>
    <row r="80" spans="1:16" x14ac:dyDescent="0.25">
      <c r="A80" t="s">
        <v>47</v>
      </c>
      <c r="B80">
        <v>7.25</v>
      </c>
      <c r="E80">
        <v>11.48</v>
      </c>
      <c r="H80">
        <v>16.47</v>
      </c>
      <c r="K80">
        <v>11.57</v>
      </c>
      <c r="N80">
        <v>0.80300000000000005</v>
      </c>
    </row>
    <row r="81" spans="1:16" x14ac:dyDescent="0.25">
      <c r="B81">
        <v>7.49</v>
      </c>
      <c r="C81">
        <f>AVERAGE(B80:B82)</f>
        <v>7.72</v>
      </c>
      <c r="D81">
        <f>STDEV(B80:B82)</f>
        <v>0.61798058221921492</v>
      </c>
      <c r="E81">
        <v>11.53</v>
      </c>
      <c r="F81">
        <f>AVERAGE(E80:E82)</f>
        <v>11.75</v>
      </c>
      <c r="G81">
        <f>STDEV(E80:E82)</f>
        <v>0.42508822613664582</v>
      </c>
      <c r="H81">
        <v>16.440000000000001</v>
      </c>
      <c r="I81">
        <f>AVERAGE(H80:H82)</f>
        <v>16.649999999999999</v>
      </c>
      <c r="J81">
        <f>STDEV(H80:H82)</f>
        <v>0.33808283008753875</v>
      </c>
      <c r="K81">
        <v>11.64</v>
      </c>
      <c r="L81">
        <f>AVERAGE(K80:K82)</f>
        <v>11.9</v>
      </c>
      <c r="M81">
        <f>STDEV(K80:K82)</f>
        <v>0.51215232109207498</v>
      </c>
      <c r="N81">
        <v>0.77600000000000002</v>
      </c>
      <c r="O81">
        <f>AVERAGE(N80:N82)</f>
        <v>0.76100000000000012</v>
      </c>
      <c r="P81">
        <f>STDEV(N80:N82)</f>
        <v>5.117616632769599E-2</v>
      </c>
    </row>
    <row r="82" spans="1:16" x14ac:dyDescent="0.25">
      <c r="B82">
        <v>8.42</v>
      </c>
      <c r="E82">
        <v>12.24</v>
      </c>
      <c r="H82">
        <v>17.04</v>
      </c>
      <c r="K82">
        <v>12.49</v>
      </c>
      <c r="N82">
        <v>0.70399999999999996</v>
      </c>
    </row>
    <row r="84" spans="1:16" x14ac:dyDescent="0.25">
      <c r="A84" t="s">
        <v>48</v>
      </c>
      <c r="B84">
        <v>7.91</v>
      </c>
      <c r="E84">
        <v>61.06</v>
      </c>
      <c r="H84">
        <v>145.82</v>
      </c>
      <c r="K84">
        <v>71.989999999999995</v>
      </c>
      <c r="N84">
        <v>2.2589999999999999</v>
      </c>
    </row>
    <row r="85" spans="1:16" x14ac:dyDescent="0.25">
      <c r="B85">
        <v>10.53</v>
      </c>
      <c r="C85">
        <f>AVERAGE(B84:B86)</f>
        <v>9.2166666666666668</v>
      </c>
      <c r="D85">
        <f>STDEV(B84:B86)</f>
        <v>1.310012722584535</v>
      </c>
      <c r="E85">
        <v>82.65</v>
      </c>
      <c r="F85">
        <f>AVERAGE(E84:E86)</f>
        <v>67.516666666666666</v>
      </c>
      <c r="G85">
        <f>STDEV(E84:E86)</f>
        <v>13.152772838201589</v>
      </c>
      <c r="H85">
        <v>149.99</v>
      </c>
      <c r="I85">
        <f>AVERAGE(H84:H86)</f>
        <v>146.09666666666666</v>
      </c>
      <c r="J85">
        <f>STDEV(H84:H86)</f>
        <v>3.7626364870039475</v>
      </c>
      <c r="K85">
        <v>79.47</v>
      </c>
      <c r="L85">
        <f>AVERAGE(K84:K86)</f>
        <v>73.659999999999982</v>
      </c>
      <c r="M85">
        <f>STDEV(K84:K86)</f>
        <v>5.1809555103281877</v>
      </c>
      <c r="N85">
        <v>1.6870000000000001</v>
      </c>
      <c r="O85">
        <f>AVERAGE(N84:N86)</f>
        <v>2.0703333333333336</v>
      </c>
      <c r="P85">
        <f>STDEV(N84:N86)</f>
        <v>0.33198995968753642</v>
      </c>
    </row>
    <row r="86" spans="1:16" x14ac:dyDescent="0.25">
      <c r="B86">
        <v>9.2100000000000009</v>
      </c>
      <c r="E86">
        <v>58.84</v>
      </c>
      <c r="H86">
        <v>142.47999999999999</v>
      </c>
      <c r="K86">
        <v>69.52</v>
      </c>
      <c r="N86">
        <v>2.2650000000000001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 Curve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2017-04-12T10:27:02Z</dcterms:created>
  <dcterms:modified xsi:type="dcterms:W3CDTF">2017-04-12T10:28:14Z</dcterms:modified>
</cp:coreProperties>
</file>